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60" windowWidth="11355" windowHeight="5520" tabRatio="894" activeTab="2"/>
  </bookViews>
  <sheets>
    <sheet name="KAPAK" sheetId="1" r:id="rId1"/>
    <sheet name="START LİSTE" sheetId="2" r:id="rId2"/>
    <sheet name="FERDİ SONUÇ" sheetId="3" r:id="rId3"/>
    <sheet name="TAKIM KAYIT" sheetId="4" r:id="rId4"/>
    <sheet name="TAKIM SONUÇ" sheetId="5" r:id="rId5"/>
    <sheet name="KULLANMA BİLGİLERİ" sheetId="6" state="hidden" r:id="rId6"/>
    <sheet name="Sayfa1" sheetId="7" r:id="rId7"/>
  </sheets>
  <definedNames>
    <definedName name="EsasPuan" localSheetId="0">#REF!</definedName>
    <definedName name="EsasPuan" localSheetId="5">#REF!</definedName>
    <definedName name="EsasPuan">#REF!</definedName>
    <definedName name="Kodlama" localSheetId="0">#REF!</definedName>
    <definedName name="Kodlama" localSheetId="5">#REF!</definedName>
    <definedName name="Kodlama">#REF!</definedName>
    <definedName name="Puanlama" localSheetId="0">#REF!</definedName>
    <definedName name="Puanlama" localSheetId="5">#REF!</definedName>
    <definedName name="Puanlama">#REF!</definedName>
    <definedName name="Sonuc" localSheetId="0">#REF!</definedName>
    <definedName name="Sonuc" localSheetId="5">#REF!</definedName>
    <definedName name="Sonuc">#REF!</definedName>
    <definedName name="Sporcular" localSheetId="0">#REF!</definedName>
    <definedName name="Sporcular" localSheetId="5">#REF!</definedName>
    <definedName name="Sporcular">#REF!</definedName>
    <definedName name="TakımData" localSheetId="0">#REF!</definedName>
    <definedName name="TakımData" localSheetId="5">#REF!</definedName>
    <definedName name="TakımData">#REF!</definedName>
    <definedName name="TakımKod" localSheetId="0">#REF!</definedName>
    <definedName name="TakımKod" localSheetId="5">#REF!</definedName>
    <definedName name="TakımKod">#REF!</definedName>
    <definedName name="TakımKod2" localSheetId="0">#REF!</definedName>
    <definedName name="TakımKod2" localSheetId="5">#REF!</definedName>
    <definedName name="TakımKod2">#REF!</definedName>
    <definedName name="TakımPuan" localSheetId="0">#REF!</definedName>
    <definedName name="TakımPuan" localSheetId="5">#REF!</definedName>
    <definedName name="TakımPuan">#REF!</definedName>
    <definedName name="ToplamPuanlar" localSheetId="0">#REF!</definedName>
    <definedName name="ToplamPuanlar" localSheetId="5">#REF!</definedName>
    <definedName name="ToplamPuanlar">#REF!</definedName>
    <definedName name="_xlnm.Print_Area" localSheetId="2">'FERDİ SONUÇ'!$A$1:$H$95</definedName>
    <definedName name="_xlnm.Print_Area" localSheetId="1">'START LİSTE'!$A$1:$F$95</definedName>
    <definedName name="_xlnm.Print_Area" localSheetId="3">'TAKIM KAYIT'!$A$1:$J$95</definedName>
    <definedName name="_xlnm.Print_Area" localSheetId="4">'TAKIM SONUÇ'!$A$1:$H$95</definedName>
    <definedName name="_xlnm.Print_Titles" localSheetId="2">'FERDİ SONUÇ'!$4:$5</definedName>
    <definedName name="_xlnm.Print_Titles" localSheetId="1">'START LİSTE'!$4:$5</definedName>
    <definedName name="_xlnm.Print_Titles" localSheetId="3">'TAKIM KAYIT'!$4:$5</definedName>
    <definedName name="_xlnm.Print_Titles" localSheetId="4">'TAKIM SONUÇ'!$4:$5</definedName>
  </definedNames>
  <calcPr fullCalcOnLoad="1"/>
</workbook>
</file>

<file path=xl/sharedStrings.xml><?xml version="1.0" encoding="utf-8"?>
<sst xmlns="http://schemas.openxmlformats.org/spreadsheetml/2006/main" count="98" uniqueCount="48">
  <si>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</si>
  <si>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</si>
  <si>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</si>
  <si>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</si>
  <si>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</si>
  <si>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</si>
  <si>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</si>
  <si>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</si>
  <si>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</si>
  <si>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</si>
  <si>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</si>
  <si>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</si>
  <si>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</si>
  <si>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</si>
  <si>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Yarışma Tarihi  :</t>
  </si>
  <si>
    <t>Geliş Puanı</t>
  </si>
  <si>
    <t>KROS KAYIT PROGRAMINI KULLANMA BİLGİLERİ</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</si>
  <si>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En üstteki </t>
    </r>
    <r>
      <rPr>
        <b/>
        <sz val="10"/>
        <rFont val="Arial Tur"/>
        <family val="0"/>
      </rPr>
      <t xml:space="preserve"> Atletizm Federasyonu Başkanlığı ve Antalya İl Temsilciliği</t>
    </r>
    <r>
      <rPr>
        <sz val="10"/>
        <rFont val="Arial Tur"/>
        <family val="0"/>
      </rPr>
      <t xml:space="preserve"> yazan bölümde sadece </t>
    </r>
    <r>
      <rPr>
        <b/>
        <u val="single"/>
        <sz val="10"/>
        <rFont val="Arial Tur"/>
        <family val="0"/>
      </rPr>
      <t>Antalya</t>
    </r>
    <r>
      <rPr>
        <sz val="10"/>
        <rFont val="Arial Tur"/>
        <family val="0"/>
      </rPr>
      <t xml:space="preserve"> yerine yarışmanın düzenlendiği il ismi yazılacaktır.</t>
    </r>
  </si>
  <si>
    <t>Kadir YILMAZ
MHK Üyesi</t>
  </si>
  <si>
    <r>
      <t xml:space="preserve">2.  </t>
    </r>
    <r>
      <rPr>
        <b/>
        <sz val="10"/>
        <rFont val="Arial Tur"/>
        <family val="0"/>
      </rPr>
      <t>START LİSTE :</t>
    </r>
    <r>
      <rPr>
        <sz val="10"/>
        <rFont val="Arial Tur"/>
        <family val="0"/>
      </rPr>
      <t xml:space="preserve"> Bu bölüme tüm takımların isim listeleri kayıt edilecektir. Her altı satıra bir takım kaydı yapılacaktır. Takım 4 kişi getirmiş ve takım oluşturmuş ise 4 kişi yazılacak, 5 ve 6 ncı satıra tire ( - ) konulacak ve bir sonraki takım kaydı yapılacaktır. Ferdi kayıtlar tüm takım kayıtları yapıldıktan sonra yazılacaktır. En önemli husus her takım için belirlenen 6 satıra bir takım kaydı yapılacaktır. TAKIM/FERDİ bölümüne Takıma = T, FERDİ= F harfi konulacaktır.</t>
    </r>
  </si>
  <si>
    <t>Puan
Sırası</t>
  </si>
  <si>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</si>
  <si>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rPr>
        <b/>
        <sz val="16"/>
        <rFont val="Arial Tur"/>
        <family val="0"/>
      </rPr>
      <t xml:space="preserve">!!!! </t>
    </r>
    <r>
      <rPr>
        <u val="single"/>
        <sz val="10"/>
        <rFont val="Arial Tur"/>
        <family val="0"/>
      </rPr>
      <t>Gönderilen Programı Kullanmak</t>
    </r>
    <r>
      <rPr>
        <sz val="10"/>
        <rFont val="Arial Tur"/>
        <family val="0"/>
      </rPr>
      <t xml:space="preserve"> için eğer daha önce bilgi yazılı ise </t>
    </r>
    <r>
      <rPr>
        <u val="single"/>
        <sz val="10"/>
        <rFont val="Arial Tur"/>
        <family val="0"/>
      </rPr>
      <t>START LİSTESİ</t>
    </r>
    <r>
      <rPr>
        <sz val="10"/>
        <rFont val="Arial Tur"/>
        <family val="0"/>
      </rPr>
      <t xml:space="preserve">nin tamamını, </t>
    </r>
    <r>
      <rPr>
        <u val="single"/>
        <sz val="10"/>
        <rFont val="Arial Tur"/>
        <family val="0"/>
      </rPr>
      <t>FERDİ SONUÇ</t>
    </r>
    <r>
      <rPr>
        <sz val="10"/>
        <rFont val="Arial Tur"/>
        <family val="0"/>
      </rPr>
      <t xml:space="preserve"> Bölümünde sadece Göğüs No ve DERECE Bölümünde yazılanları, 
</t>
    </r>
    <r>
      <rPr>
        <u val="single"/>
        <sz val="10"/>
        <rFont val="Arial Tur"/>
        <family val="0"/>
      </rPr>
      <t>TAKIM KAYIT</t>
    </r>
    <r>
      <rPr>
        <sz val="10"/>
        <rFont val="Arial Tur"/>
        <family val="0"/>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</si>
  <si>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Statüsü uygun olan Kros Yarışmalarında bu program kullanılacak olup, gerekli bilgi almak için MHK Üyesi Kadir YILMAZ (0 535 799 24 74) aranacaktır. 
Tüm bilgi işlem hakemlerimize başarılar dilerim.</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</si>
  <si>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</si>
  <si>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</si>
  <si>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</si>
  <si>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t>KKTC MİLLİ EĞİTİM BAKANLIĞI</t>
  </si>
  <si>
    <t>Okulun Adı</t>
  </si>
  <si>
    <t>OKULLAR ARASI KROS ŞAMPİYONASI</t>
  </si>
  <si>
    <t>GÖNYELİ İLKOKULU</t>
  </si>
  <si>
    <t>YILDIZ ERKEKLER</t>
  </si>
  <si>
    <t>3000 Metre</t>
  </si>
  <si>
    <t xml:space="preserve">BERKEM ERENGİL </t>
  </si>
  <si>
    <t xml:space="preserve">ATLEKS SANVERLER ORTAOKULU </t>
  </si>
  <si>
    <t>T</t>
  </si>
  <si>
    <t>MUSTAFA BAYRAKTAR</t>
  </si>
  <si>
    <t>MEHMET ALİ DEMİR</t>
  </si>
  <si>
    <t>ÖZGÜR ÖRENCİK</t>
  </si>
  <si>
    <t>ERTUNÇ SAYINER</t>
  </si>
  <si>
    <t>ENES AÇIKGÖZ</t>
  </si>
  <si>
    <t>OSMAN SADETOĞLU</t>
  </si>
  <si>
    <t>YAKIN DOĞU KOLEJİ</t>
  </si>
  <si>
    <t>CEMAL REYHAN</t>
  </si>
  <si>
    <t xml:space="preserve">CEMAL ŞEVKET KURT </t>
  </si>
  <si>
    <t>ERAN KABİDAN</t>
  </si>
  <si>
    <t>ALP KIVANÇ RIZA</t>
  </si>
  <si>
    <t>AZAT ETKÜ</t>
  </si>
</sst>
</file>

<file path=xl/styles.xml><?xml version="1.0" encoding="utf-8"?>
<styleSheet xmlns="http://schemas.openxmlformats.org/spreadsheetml/2006/main">
  <numFmts count="1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41F]d\ mmmm\ yyyy;@"/>
    <numFmt numFmtId="165" formatCode="[$-F800]dddd\,\ mmmm\ dd\,\ yyyy"/>
    <numFmt numFmtId="166" formatCode="[$-41F]d\ mmmm\ yyyy\ h:mm;@"/>
    <numFmt numFmtId="167" formatCode="00\:00"/>
  </numFmts>
  <fonts count="62">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i/>
      <sz val="18"/>
      <name val="Cambria"/>
      <family val="1"/>
    </font>
    <font>
      <b/>
      <sz val="14"/>
      <name val="Cambria"/>
      <family val="1"/>
    </font>
    <font>
      <b/>
      <i/>
      <sz val="18"/>
      <color indexed="10"/>
      <name val="Cambria"/>
      <family val="1"/>
    </font>
    <font>
      <b/>
      <i/>
      <sz val="9"/>
      <name val="Cambria"/>
      <family val="1"/>
    </font>
    <font>
      <b/>
      <i/>
      <sz val="8"/>
      <name val="Cambria"/>
      <family val="1"/>
    </font>
    <font>
      <b/>
      <i/>
      <sz val="14"/>
      <color indexed="10"/>
      <name val="Cambria"/>
      <family val="1"/>
    </font>
    <font>
      <b/>
      <sz val="14"/>
      <name val="Arial Tur"/>
      <family val="0"/>
    </font>
    <font>
      <b/>
      <sz val="10"/>
      <name val="Arial Tur"/>
      <family val="0"/>
    </font>
    <font>
      <b/>
      <u val="single"/>
      <sz val="10"/>
      <name val="Arial Tur"/>
      <family val="0"/>
    </font>
    <font>
      <b/>
      <sz val="16"/>
      <name val="Arial Tur"/>
      <family val="0"/>
    </font>
    <font>
      <u val="single"/>
      <sz val="10"/>
      <name val="Arial Tur"/>
      <family val="0"/>
    </font>
    <font>
      <sz val="10"/>
      <name val="Cambria"/>
      <family val="1"/>
    </font>
    <font>
      <sz val="10"/>
      <color indexed="8"/>
      <name val="Cambria"/>
      <family val="1"/>
    </font>
    <font>
      <b/>
      <sz val="10"/>
      <color indexed="10"/>
      <name val="Cambria"/>
      <family val="1"/>
    </font>
    <font>
      <sz val="10"/>
      <color indexed="9"/>
      <name val="Cambria"/>
      <family val="1"/>
    </font>
    <font>
      <b/>
      <sz val="10"/>
      <name val="Cambria"/>
      <family val="1"/>
    </font>
    <font>
      <b/>
      <sz val="8"/>
      <name val="Cambria"/>
      <family val="1"/>
    </font>
    <font>
      <b/>
      <sz val="9"/>
      <color indexed="10"/>
      <name val="Cambria"/>
      <family val="1"/>
    </font>
    <font>
      <b/>
      <sz val="12"/>
      <name val="Cambria"/>
      <family val="1"/>
    </font>
    <font>
      <b/>
      <i/>
      <sz val="18"/>
      <color indexed="56"/>
      <name val="Cambria"/>
      <family val="1"/>
    </font>
    <font>
      <b/>
      <i/>
      <sz val="22"/>
      <color indexed="56"/>
      <name val="Cambria"/>
      <family val="1"/>
    </font>
    <font>
      <b/>
      <i/>
      <sz val="12"/>
      <color indexed="56"/>
      <name val="Cambria"/>
      <family val="1"/>
    </font>
    <font>
      <b/>
      <i/>
      <sz val="12"/>
      <color indexed="10"/>
      <name val="Cambria"/>
      <family val="1"/>
    </font>
    <font>
      <b/>
      <i/>
      <sz val="11"/>
      <color indexed="8"/>
      <name val="Cambria"/>
      <family val="1"/>
    </font>
    <font>
      <b/>
      <sz val="12"/>
      <color indexed="10"/>
      <name val="Cambria"/>
      <family val="1"/>
    </font>
    <font>
      <b/>
      <i/>
      <sz val="12"/>
      <color indexed="30"/>
      <name val="Cambria"/>
      <family val="1"/>
    </font>
    <font>
      <b/>
      <i/>
      <sz val="12"/>
      <color indexed="8"/>
      <name val="Cambria"/>
      <family val="1"/>
    </font>
    <font>
      <b/>
      <sz val="11"/>
      <name val="Cambria"/>
      <family val="1"/>
    </font>
    <font>
      <b/>
      <sz val="12"/>
      <color indexed="8"/>
      <name val="Cambria"/>
      <family val="1"/>
    </font>
    <font>
      <b/>
      <sz val="11"/>
      <color indexed="8"/>
      <name val="Cambria"/>
      <family val="1"/>
    </font>
    <font>
      <b/>
      <sz val="10"/>
      <color rgb="FFFF0000"/>
      <name val="Cambria"/>
      <family val="1"/>
    </font>
    <font>
      <sz val="10"/>
      <color theme="0"/>
      <name val="Cambria"/>
      <family val="1"/>
    </font>
    <font>
      <b/>
      <sz val="9"/>
      <color rgb="FFFF0000"/>
      <name val="Cambria"/>
      <family val="1"/>
    </font>
    <font>
      <b/>
      <i/>
      <sz val="18"/>
      <color rgb="FF002060"/>
      <name val="Cambria"/>
      <family val="1"/>
    </font>
    <font>
      <b/>
      <i/>
      <sz val="22"/>
      <color rgb="FF002060"/>
      <name val="Cambria"/>
      <family val="1"/>
    </font>
    <font>
      <b/>
      <i/>
      <sz val="12"/>
      <color rgb="FF002060"/>
      <name val="Cambria"/>
      <family val="1"/>
    </font>
    <font>
      <b/>
      <i/>
      <sz val="12"/>
      <color rgb="FFFF0000"/>
      <name val="Cambria"/>
      <family val="1"/>
    </font>
    <font>
      <b/>
      <i/>
      <sz val="11"/>
      <color theme="1"/>
      <name val="Cambria"/>
      <family val="1"/>
    </font>
    <font>
      <b/>
      <sz val="12"/>
      <color rgb="FFFF0000"/>
      <name val="Cambria"/>
      <family val="1"/>
    </font>
    <font>
      <b/>
      <i/>
      <sz val="12"/>
      <color rgb="FF0070C0"/>
      <name val="Cambria"/>
      <family val="1"/>
    </font>
    <font>
      <b/>
      <i/>
      <sz val="12"/>
      <color theme="1"/>
      <name val="Cambria"/>
      <family val="1"/>
    </font>
    <font>
      <b/>
      <sz val="12"/>
      <color theme="1"/>
      <name val="Cambria"/>
      <family val="1"/>
    </font>
    <font>
      <b/>
      <sz val="11"/>
      <color theme="1"/>
      <name val="Cambria"/>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9" tint="0.7999799847602844"/>
        <bgColor indexed="64"/>
      </patternFill>
    </fill>
    <fill>
      <patternFill patternType="solid">
        <fgColor indexed="9"/>
        <bgColor indexed="64"/>
      </patternFill>
    </fill>
    <fill>
      <patternFill patternType="solid">
        <fgColor rgb="FFEBFFFF"/>
        <bgColor indexed="64"/>
      </patternFill>
    </fill>
    <fill>
      <patternFill patternType="solid">
        <fgColor theme="0"/>
        <bgColor indexed="64"/>
      </patternFill>
    </fill>
    <fill>
      <patternFill patternType="solid">
        <fgColor rgb="FFFFFF00"/>
        <bgColor indexed="64"/>
      </patternFill>
    </fill>
    <fill>
      <patternFill patternType="solid">
        <fgColor rgb="FFDDFFFF"/>
        <bgColor indexed="64"/>
      </patternFill>
    </fill>
    <fill>
      <patternFill patternType="solid">
        <fgColor rgb="FFCCFFFF"/>
        <bgColor indexed="64"/>
      </patternFill>
    </fill>
    <fill>
      <patternFill patternType="solid">
        <fgColor theme="4" tint="0.5999900102615356"/>
        <bgColor indexed="64"/>
      </patternFill>
    </fill>
  </fills>
  <borders count="54">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thin"/>
      <top style="thin"/>
      <bottom style="thin"/>
    </border>
    <border>
      <left style="thin"/>
      <right style="thin"/>
      <top style="hair"/>
      <bottom style="hair"/>
    </border>
    <border>
      <left/>
      <right style="thin"/>
      <top style="hair"/>
      <bottom style="hair"/>
    </border>
    <border>
      <left style="hair"/>
      <right style="hair"/>
      <top style="thin"/>
      <bottom style="thin"/>
    </border>
    <border>
      <left style="hair"/>
      <right style="thin"/>
      <top style="thin"/>
      <bottom style="thin"/>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bottom style="thin"/>
    </border>
    <border>
      <left style="hair"/>
      <right style="hair"/>
      <top/>
      <bottom style="thin"/>
    </border>
    <border>
      <left style="hair"/>
      <right style="hair"/>
      <top style="hair"/>
      <bottom style="thin"/>
    </border>
    <border>
      <left style="hair"/>
      <right style="thin"/>
      <top style="hair"/>
      <bottom style="thin"/>
    </border>
    <border>
      <left/>
      <right/>
      <top/>
      <bottom style="thin"/>
    </border>
    <border>
      <left style="thin"/>
      <right style="hair"/>
      <top style="thin"/>
      <bottom style="thin"/>
    </border>
    <border>
      <left style="thin"/>
      <right style="thin"/>
      <top style="thin"/>
      <bottom style="medium"/>
    </border>
    <border>
      <left/>
      <right/>
      <top style="thin"/>
      <bottom style="medium"/>
    </border>
    <border>
      <left/>
      <right style="thin"/>
      <top style="thin"/>
      <bottom style="thin"/>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style="hair"/>
      <right style="hair"/>
      <top/>
      <bottom style="hair"/>
    </border>
    <border>
      <left style="medium"/>
      <right style="thin"/>
      <top style="medium"/>
      <bottom style="hair"/>
    </border>
    <border>
      <left/>
      <right style="thin"/>
      <top style="medium"/>
      <bottom style="hair"/>
    </border>
    <border>
      <left/>
      <right style="medium"/>
      <top style="medium"/>
      <bottom style="hair"/>
    </border>
    <border>
      <left style="medium"/>
      <right style="thin"/>
      <top style="hair"/>
      <bottom style="hair"/>
    </border>
    <border>
      <left/>
      <right style="medium"/>
      <top style="hair"/>
      <bottom style="hair"/>
    </border>
    <border>
      <left style="medium"/>
      <right style="thin"/>
      <top style="hair"/>
      <bottom style="medium"/>
    </border>
    <border>
      <left/>
      <right style="thin"/>
      <top style="hair"/>
      <bottom style="medium"/>
    </border>
    <border>
      <left/>
      <right style="medium"/>
      <top style="hair"/>
      <bottom style="medium"/>
    </border>
    <border>
      <left style="dashDot"/>
      <right/>
      <top style="dashDot"/>
      <bottom style="dashDot"/>
    </border>
    <border>
      <left/>
      <right style="medium"/>
      <top style="dashDot"/>
      <bottom style="dashDot"/>
    </border>
    <border>
      <left style="medium"/>
      <right/>
      <top style="medium"/>
      <bottom/>
    </border>
    <border>
      <left/>
      <right/>
      <top style="medium"/>
      <bottom/>
    </border>
    <border>
      <left/>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168">
    <xf numFmtId="0" fontId="0" fillId="0" borderId="0" xfId="0" applyAlignment="1">
      <alignment/>
    </xf>
    <xf numFmtId="0" fontId="25" fillId="24" borderId="10" xfId="0" applyFont="1" applyFill="1" applyBorder="1" applyAlignment="1">
      <alignment horizontal="center" vertical="center" wrapText="1"/>
    </xf>
    <xf numFmtId="0" fontId="0" fillId="0" borderId="0" xfId="0" applyAlignment="1">
      <alignment wrapText="1"/>
    </xf>
    <xf numFmtId="0" fontId="0" fillId="0" borderId="10" xfId="0" applyBorder="1" applyAlignment="1">
      <alignment vertical="center" wrapText="1"/>
    </xf>
    <xf numFmtId="0" fontId="0" fillId="0" borderId="0" xfId="0" applyAlignment="1">
      <alignment vertical="center" wrapText="1"/>
    </xf>
    <xf numFmtId="0" fontId="0" fillId="0" borderId="10" xfId="0" applyBorder="1" applyAlignment="1">
      <alignment horizontal="center" vertical="center" wrapText="1"/>
    </xf>
    <xf numFmtId="0" fontId="26" fillId="0" borderId="10" xfId="0" applyFont="1" applyBorder="1" applyAlignment="1">
      <alignment horizontal="center" wrapText="1"/>
    </xf>
    <xf numFmtId="0" fontId="30" fillId="0" borderId="0" xfId="0" applyFont="1" applyAlignment="1">
      <alignment horizontal="center" vertical="center"/>
    </xf>
    <xf numFmtId="0" fontId="31" fillId="25" borderId="11" xfId="0" applyFont="1" applyFill="1" applyBorder="1" applyAlignment="1" applyProtection="1">
      <alignment horizontal="center" vertical="center"/>
      <protection hidden="1"/>
    </xf>
    <xf numFmtId="0" fontId="30" fillId="25" borderId="12" xfId="0" applyFont="1" applyFill="1" applyBorder="1" applyAlignment="1" applyProtection="1">
      <alignment horizontal="left" vertical="center" shrinkToFit="1"/>
      <protection hidden="1"/>
    </xf>
    <xf numFmtId="0" fontId="30" fillId="25" borderId="12" xfId="0" applyFont="1" applyFill="1" applyBorder="1" applyAlignment="1" applyProtection="1">
      <alignment horizontal="center" vertical="center"/>
      <protection hidden="1"/>
    </xf>
    <xf numFmtId="14" fontId="30" fillId="25" borderId="12" xfId="0" applyNumberFormat="1" applyFont="1" applyFill="1" applyBorder="1" applyAlignment="1" applyProtection="1">
      <alignment horizontal="center" vertical="center"/>
      <protection hidden="1"/>
    </xf>
    <xf numFmtId="0" fontId="30" fillId="25" borderId="11" xfId="0" applyFont="1" applyFill="1" applyBorder="1" applyAlignment="1" applyProtection="1">
      <alignment horizontal="center" vertical="center"/>
      <protection hidden="1"/>
    </xf>
    <xf numFmtId="0" fontId="30" fillId="0" borderId="0" xfId="0" applyFont="1" applyFill="1" applyAlignment="1">
      <alignment vertical="center"/>
    </xf>
    <xf numFmtId="165" fontId="49" fillId="26" borderId="0" xfId="0" applyNumberFormat="1" applyFont="1" applyFill="1" applyBorder="1" applyAlignment="1">
      <alignment horizontal="left" vertical="center"/>
    </xf>
    <xf numFmtId="0" fontId="30" fillId="0" borderId="0" xfId="0" applyFont="1" applyFill="1" applyBorder="1" applyAlignment="1">
      <alignment vertical="center" wrapText="1"/>
    </xf>
    <xf numFmtId="0" fontId="30" fillId="0" borderId="0" xfId="0" applyFont="1" applyFill="1" applyBorder="1" applyAlignment="1">
      <alignment vertical="center"/>
    </xf>
    <xf numFmtId="0" fontId="30" fillId="0" borderId="12" xfId="0" applyFont="1" applyFill="1" applyBorder="1" applyAlignment="1">
      <alignment horizontal="center" vertical="center"/>
    </xf>
    <xf numFmtId="0" fontId="30" fillId="0" borderId="12" xfId="0" applyFont="1" applyFill="1" applyBorder="1" applyAlignment="1">
      <alignment horizontal="left" vertical="center"/>
    </xf>
    <xf numFmtId="0" fontId="30" fillId="0" borderId="12" xfId="0" applyFont="1" applyFill="1" applyBorder="1" applyAlignment="1">
      <alignment horizontal="center" vertical="center" wrapText="1"/>
    </xf>
    <xf numFmtId="0" fontId="30" fillId="0" borderId="0" xfId="0" applyFont="1" applyFill="1" applyAlignment="1">
      <alignment horizontal="center" vertical="center"/>
    </xf>
    <xf numFmtId="0" fontId="30" fillId="0" borderId="0" xfId="0" applyFont="1" applyFill="1" applyAlignment="1">
      <alignment horizontal="left" vertical="center"/>
    </xf>
    <xf numFmtId="14" fontId="30" fillId="0" borderId="0" xfId="0" applyNumberFormat="1" applyFont="1" applyFill="1" applyAlignment="1">
      <alignment horizontal="center" vertical="center"/>
    </xf>
    <xf numFmtId="0" fontId="50" fillId="0" borderId="0" xfId="0" applyFont="1" applyAlignment="1">
      <alignment horizontal="center" vertical="center"/>
    </xf>
    <xf numFmtId="0" fontId="34" fillId="24" borderId="13" xfId="0" applyFont="1" applyFill="1" applyBorder="1" applyAlignment="1" applyProtection="1">
      <alignment horizontal="center" vertical="center" wrapText="1"/>
      <protection hidden="1"/>
    </xf>
    <xf numFmtId="0" fontId="35" fillId="24" borderId="14" xfId="0" applyFont="1" applyFill="1" applyBorder="1" applyAlignment="1" applyProtection="1">
      <alignment horizontal="center" vertical="center" wrapText="1"/>
      <protection hidden="1"/>
    </xf>
    <xf numFmtId="0" fontId="30" fillId="0" borderId="0" xfId="0" applyFont="1" applyBorder="1" applyAlignment="1" applyProtection="1">
      <alignment horizontal="center" vertical="center" wrapText="1"/>
      <protection hidden="1"/>
    </xf>
    <xf numFmtId="0" fontId="30" fillId="0" borderId="0" xfId="0" applyFont="1" applyBorder="1" applyAlignment="1" applyProtection="1">
      <alignment horizontal="center" vertical="center"/>
      <protection hidden="1"/>
    </xf>
    <xf numFmtId="0" fontId="50" fillId="0" borderId="0" xfId="0" applyFont="1" applyBorder="1" applyAlignment="1" applyProtection="1">
      <alignment horizontal="center" vertical="center" wrapText="1"/>
      <protection hidden="1"/>
    </xf>
    <xf numFmtId="0" fontId="34" fillId="25" borderId="15" xfId="0" applyFont="1" applyFill="1" applyBorder="1" applyAlignment="1" applyProtection="1">
      <alignment horizontal="center" vertical="center"/>
      <protection hidden="1"/>
    </xf>
    <xf numFmtId="0" fontId="34" fillId="25" borderId="16" xfId="0" applyFont="1" applyFill="1" applyBorder="1" applyAlignment="1" applyProtection="1">
      <alignment horizontal="center" vertical="center"/>
      <protection hidden="1"/>
    </xf>
    <xf numFmtId="0" fontId="30" fillId="27" borderId="16" xfId="0" applyFont="1" applyFill="1" applyBorder="1" applyAlignment="1" applyProtection="1">
      <alignment horizontal="left" vertical="center" shrinkToFit="1"/>
      <protection hidden="1"/>
    </xf>
    <xf numFmtId="0" fontId="30" fillId="25" borderId="17" xfId="0" applyFont="1" applyFill="1" applyBorder="1" applyAlignment="1" applyProtection="1">
      <alignment horizontal="left" vertical="center" shrinkToFit="1"/>
      <protection hidden="1"/>
    </xf>
    <xf numFmtId="0" fontId="30" fillId="25" borderId="17" xfId="0" applyFont="1" applyFill="1" applyBorder="1" applyAlignment="1" applyProtection="1">
      <alignment horizontal="center" vertical="center"/>
      <protection hidden="1"/>
    </xf>
    <xf numFmtId="0" fontId="30" fillId="25" borderId="17" xfId="0" applyNumberFormat="1" applyFont="1" applyFill="1" applyBorder="1" applyAlignment="1" applyProtection="1">
      <alignment horizontal="center" vertical="center"/>
      <protection hidden="1"/>
    </xf>
    <xf numFmtId="0" fontId="30" fillId="25" borderId="18" xfId="0" applyFont="1" applyFill="1" applyBorder="1" applyAlignment="1" applyProtection="1">
      <alignment horizontal="center" vertical="center"/>
      <protection hidden="1"/>
    </xf>
    <xf numFmtId="0" fontId="30" fillId="0" borderId="0" xfId="0" applyFont="1" applyAlignment="1" applyProtection="1">
      <alignment horizontal="center" vertical="center"/>
      <protection hidden="1"/>
    </xf>
    <xf numFmtId="0" fontId="50" fillId="0" borderId="0" xfId="0" applyFont="1" applyAlignment="1" applyProtection="1">
      <alignment horizontal="center" vertical="center"/>
      <protection hidden="1"/>
    </xf>
    <xf numFmtId="0" fontId="34" fillId="25" borderId="19" xfId="0" applyFont="1" applyFill="1" applyBorder="1" applyAlignment="1" applyProtection="1">
      <alignment horizontal="center" vertical="center"/>
      <protection hidden="1"/>
    </xf>
    <xf numFmtId="0" fontId="34" fillId="25" borderId="20" xfId="0" applyFont="1" applyFill="1" applyBorder="1" applyAlignment="1" applyProtection="1">
      <alignment horizontal="center" vertical="center"/>
      <protection hidden="1"/>
    </xf>
    <xf numFmtId="0" fontId="30" fillId="27" borderId="20" xfId="0" applyFont="1" applyFill="1" applyBorder="1" applyAlignment="1" applyProtection="1">
      <alignment horizontal="left" vertical="center" shrinkToFit="1"/>
      <protection hidden="1"/>
    </xf>
    <xf numFmtId="0" fontId="30" fillId="25" borderId="21" xfId="0" applyFont="1" applyFill="1" applyBorder="1" applyAlignment="1" applyProtection="1">
      <alignment horizontal="left" vertical="center" shrinkToFit="1"/>
      <protection hidden="1"/>
    </xf>
    <xf numFmtId="0" fontId="30" fillId="25" borderId="21" xfId="0" applyFont="1" applyFill="1" applyBorder="1" applyAlignment="1" applyProtection="1">
      <alignment horizontal="center" vertical="center"/>
      <protection hidden="1"/>
    </xf>
    <xf numFmtId="0" fontId="30" fillId="25" borderId="21" xfId="0" applyNumberFormat="1" applyFont="1" applyFill="1" applyBorder="1" applyAlignment="1" applyProtection="1">
      <alignment horizontal="center" vertical="center"/>
      <protection hidden="1"/>
    </xf>
    <xf numFmtId="0" fontId="30" fillId="25" borderId="22" xfId="0" applyFont="1" applyFill="1" applyBorder="1" applyAlignment="1" applyProtection="1">
      <alignment horizontal="center" vertical="center"/>
      <protection hidden="1"/>
    </xf>
    <xf numFmtId="0" fontId="34" fillId="25" borderId="23" xfId="0" applyFont="1" applyFill="1" applyBorder="1" applyAlignment="1" applyProtection="1">
      <alignment horizontal="center" vertical="center"/>
      <protection hidden="1"/>
    </xf>
    <xf numFmtId="0" fontId="34" fillId="25" borderId="24" xfId="0" applyFont="1" applyFill="1" applyBorder="1" applyAlignment="1" applyProtection="1">
      <alignment horizontal="center" vertical="center"/>
      <protection hidden="1"/>
    </xf>
    <xf numFmtId="0" fontId="30" fillId="27" borderId="24" xfId="0" applyFont="1" applyFill="1" applyBorder="1" applyAlignment="1" applyProtection="1">
      <alignment horizontal="left" vertical="center" shrinkToFit="1"/>
      <protection hidden="1"/>
    </xf>
    <xf numFmtId="0" fontId="30" fillId="25" borderId="25" xfId="0" applyFont="1" applyFill="1" applyBorder="1" applyAlignment="1" applyProtection="1">
      <alignment horizontal="left" vertical="center" shrinkToFit="1"/>
      <protection hidden="1"/>
    </xf>
    <xf numFmtId="0" fontId="30" fillId="25" borderId="25" xfId="0" applyFont="1" applyFill="1" applyBorder="1" applyAlignment="1" applyProtection="1">
      <alignment horizontal="center" vertical="center"/>
      <protection hidden="1"/>
    </xf>
    <xf numFmtId="0" fontId="30" fillId="25" borderId="25" xfId="0" applyNumberFormat="1" applyFont="1" applyFill="1" applyBorder="1" applyAlignment="1" applyProtection="1">
      <alignment horizontal="center" vertical="center"/>
      <protection hidden="1"/>
    </xf>
    <xf numFmtId="0" fontId="30" fillId="25" borderId="26" xfId="0" applyFont="1" applyFill="1" applyBorder="1" applyAlignment="1" applyProtection="1">
      <alignment horizontal="center" vertical="center"/>
      <protection hidden="1"/>
    </xf>
    <xf numFmtId="0" fontId="30" fillId="0" borderId="0" xfId="0" applyFont="1" applyAlignment="1" applyProtection="1">
      <alignment horizontal="center" vertical="center" wrapText="1"/>
      <protection hidden="1"/>
    </xf>
    <xf numFmtId="0" fontId="34" fillId="0" borderId="0" xfId="0" applyFont="1" applyAlignment="1" applyProtection="1">
      <alignment horizontal="center" vertical="center" wrapText="1"/>
      <protection hidden="1"/>
    </xf>
    <xf numFmtId="0" fontId="50" fillId="0" borderId="0" xfId="0" applyFont="1" applyAlignment="1" applyProtection="1">
      <alignment horizontal="center" vertical="center" wrapText="1"/>
      <protection hidden="1"/>
    </xf>
    <xf numFmtId="165" fontId="51" fillId="26" borderId="27" xfId="0" applyNumberFormat="1" applyFont="1" applyFill="1" applyBorder="1" applyAlignment="1">
      <alignment vertical="center"/>
    </xf>
    <xf numFmtId="0" fontId="34" fillId="24" borderId="28" xfId="0" applyFont="1" applyFill="1" applyBorder="1" applyAlignment="1" applyProtection="1">
      <alignment horizontal="center" vertical="center" wrapText="1"/>
      <protection hidden="1"/>
    </xf>
    <xf numFmtId="0" fontId="37" fillId="25" borderId="20" xfId="0" applyFont="1" applyFill="1" applyBorder="1" applyAlignment="1" applyProtection="1">
      <alignment horizontal="center" vertical="center"/>
      <protection hidden="1"/>
    </xf>
    <xf numFmtId="0" fontId="37" fillId="28" borderId="19" xfId="0" applyFont="1" applyFill="1" applyBorder="1" applyAlignment="1" applyProtection="1">
      <alignment horizontal="center" vertical="center"/>
      <protection locked="0"/>
    </xf>
    <xf numFmtId="0" fontId="32" fillId="26" borderId="27" xfId="0" applyFont="1" applyFill="1" applyBorder="1" applyAlignment="1">
      <alignment vertical="center"/>
    </xf>
    <xf numFmtId="0" fontId="32" fillId="26" borderId="27" xfId="0" applyFont="1" applyFill="1" applyBorder="1" applyAlignment="1" applyProtection="1">
      <alignment vertical="center"/>
      <protection hidden="1"/>
    </xf>
    <xf numFmtId="165" fontId="49" fillId="26" borderId="27" xfId="0" applyNumberFormat="1" applyFont="1" applyFill="1" applyBorder="1" applyAlignment="1" applyProtection="1">
      <alignment vertical="center"/>
      <protection hidden="1"/>
    </xf>
    <xf numFmtId="1" fontId="30" fillId="25" borderId="17" xfId="0" applyNumberFormat="1" applyFont="1" applyFill="1" applyBorder="1" applyAlignment="1" applyProtection="1">
      <alignment horizontal="center" vertical="center"/>
      <protection hidden="1"/>
    </xf>
    <xf numFmtId="0" fontId="30" fillId="25" borderId="18" xfId="0" applyNumberFormat="1" applyFont="1" applyFill="1" applyBorder="1" applyAlignment="1" applyProtection="1">
      <alignment horizontal="center" vertical="center"/>
      <protection hidden="1"/>
    </xf>
    <xf numFmtId="1" fontId="30" fillId="25" borderId="21" xfId="0" applyNumberFormat="1" applyFont="1" applyFill="1" applyBorder="1" applyAlignment="1" applyProtection="1">
      <alignment horizontal="center" vertical="center"/>
      <protection hidden="1"/>
    </xf>
    <xf numFmtId="0" fontId="30" fillId="25" borderId="22" xfId="0" applyNumberFormat="1" applyFont="1" applyFill="1" applyBorder="1" applyAlignment="1" applyProtection="1">
      <alignment horizontal="center" vertical="center"/>
      <protection hidden="1"/>
    </xf>
    <xf numFmtId="1" fontId="30" fillId="25" borderId="25" xfId="0" applyNumberFormat="1" applyFont="1" applyFill="1" applyBorder="1" applyAlignment="1" applyProtection="1">
      <alignment horizontal="center" vertical="center"/>
      <protection hidden="1"/>
    </xf>
    <xf numFmtId="0" fontId="30" fillId="25" borderId="26" xfId="0" applyNumberFormat="1" applyFont="1" applyFill="1" applyBorder="1" applyAlignment="1" applyProtection="1">
      <alignment horizontal="center" vertical="center"/>
      <protection hidden="1"/>
    </xf>
    <xf numFmtId="0" fontId="34" fillId="24" borderId="14" xfId="0" applyFont="1" applyFill="1" applyBorder="1" applyAlignment="1" applyProtection="1">
      <alignment horizontal="center" vertical="center" wrapText="1"/>
      <protection hidden="1"/>
    </xf>
    <xf numFmtId="14" fontId="34" fillId="24" borderId="13" xfId="0" applyNumberFormat="1" applyFont="1" applyFill="1" applyBorder="1" applyAlignment="1" applyProtection="1">
      <alignment horizontal="center" vertical="center" wrapText="1"/>
      <protection hidden="1"/>
    </xf>
    <xf numFmtId="0" fontId="37" fillId="25" borderId="19" xfId="0" applyFont="1" applyFill="1" applyBorder="1" applyAlignment="1" applyProtection="1">
      <alignment horizontal="center" vertical="center"/>
      <protection hidden="1"/>
    </xf>
    <xf numFmtId="0" fontId="34" fillId="24" borderId="29" xfId="0" applyFont="1" applyFill="1" applyBorder="1" applyAlignment="1">
      <alignment horizontal="center" vertical="center" wrapText="1"/>
    </xf>
    <xf numFmtId="0" fontId="34" fillId="24" borderId="30" xfId="0" applyFont="1" applyFill="1" applyBorder="1" applyAlignment="1">
      <alignment horizontal="center" vertical="center" wrapText="1"/>
    </xf>
    <xf numFmtId="14" fontId="34" fillId="24" borderId="29" xfId="0" applyNumberFormat="1" applyFont="1" applyFill="1" applyBorder="1" applyAlignment="1">
      <alignment horizontal="center" vertical="center" wrapText="1"/>
    </xf>
    <xf numFmtId="0" fontId="30" fillId="0" borderId="0" xfId="0" applyFont="1" applyAlignment="1" applyProtection="1">
      <alignment vertical="center"/>
      <protection hidden="1"/>
    </xf>
    <xf numFmtId="164" fontId="30" fillId="0" borderId="0" xfId="0" applyNumberFormat="1" applyFont="1" applyAlignment="1" applyProtection="1">
      <alignment vertical="center"/>
      <protection hidden="1"/>
    </xf>
    <xf numFmtId="165" fontId="49" fillId="26" borderId="27" xfId="0" applyNumberFormat="1" applyFont="1" applyFill="1" applyBorder="1" applyAlignment="1" applyProtection="1">
      <alignment horizontal="center" vertical="center"/>
      <protection hidden="1"/>
    </xf>
    <xf numFmtId="0" fontId="34" fillId="24" borderId="10" xfId="0" applyFont="1" applyFill="1" applyBorder="1" applyAlignment="1" applyProtection="1">
      <alignment horizontal="center" vertical="center" wrapText="1"/>
      <protection hidden="1"/>
    </xf>
    <xf numFmtId="0" fontId="34" fillId="24" borderId="31" xfId="0" applyFont="1" applyFill="1" applyBorder="1" applyAlignment="1" applyProtection="1">
      <alignment horizontal="center" vertical="center" wrapText="1"/>
      <protection hidden="1"/>
    </xf>
    <xf numFmtId="14" fontId="34" fillId="24" borderId="31" xfId="0" applyNumberFormat="1" applyFont="1" applyFill="1" applyBorder="1" applyAlignment="1" applyProtection="1">
      <alignment horizontal="center" vertical="center" wrapText="1"/>
      <protection hidden="1"/>
    </xf>
    <xf numFmtId="0" fontId="30" fillId="0" borderId="0" xfId="0" applyFont="1" applyBorder="1" applyAlignment="1" applyProtection="1">
      <alignment vertical="center" wrapText="1"/>
      <protection hidden="1"/>
    </xf>
    <xf numFmtId="0" fontId="30" fillId="0" borderId="0" xfId="0" applyFont="1" applyBorder="1" applyAlignment="1" applyProtection="1">
      <alignment/>
      <protection hidden="1"/>
    </xf>
    <xf numFmtId="0" fontId="30" fillId="0" borderId="0" xfId="0" applyFont="1" applyAlignment="1" applyProtection="1">
      <alignment horizontal="left" vertical="center"/>
      <protection hidden="1"/>
    </xf>
    <xf numFmtId="0" fontId="20" fillId="0" borderId="0" xfId="0" applyFont="1" applyFill="1" applyAlignment="1" applyProtection="1">
      <alignment/>
      <protection hidden="1"/>
    </xf>
    <xf numFmtId="0" fontId="20" fillId="0" borderId="0" xfId="0" applyFont="1" applyFill="1" applyAlignment="1" applyProtection="1">
      <alignment/>
      <protection hidden="1"/>
    </xf>
    <xf numFmtId="165" fontId="20" fillId="0" borderId="0" xfId="0" applyNumberFormat="1" applyFont="1" applyFill="1" applyAlignment="1" applyProtection="1">
      <alignment/>
      <protection hidden="1"/>
    </xf>
    <xf numFmtId="0" fontId="21" fillId="29" borderId="32" xfId="0" applyFont="1" applyFill="1" applyBorder="1" applyAlignment="1" applyProtection="1">
      <alignment vertical="center"/>
      <protection hidden="1"/>
    </xf>
    <xf numFmtId="0" fontId="21" fillId="29" borderId="0" xfId="0" applyFont="1" applyFill="1" applyBorder="1" applyAlignment="1" applyProtection="1">
      <alignment vertical="center"/>
      <protection hidden="1"/>
    </xf>
    <xf numFmtId="0" fontId="21" fillId="29" borderId="33" xfId="0" applyFont="1" applyFill="1" applyBorder="1" applyAlignment="1" applyProtection="1">
      <alignment vertical="center"/>
      <protection hidden="1"/>
    </xf>
    <xf numFmtId="0" fontId="20" fillId="0" borderId="0" xfId="0" applyFont="1" applyFill="1" applyAlignment="1" applyProtection="1">
      <alignment vertical="center"/>
      <protection hidden="1"/>
    </xf>
    <xf numFmtId="0" fontId="52" fillId="29" borderId="32" xfId="0" applyFont="1" applyFill="1" applyBorder="1" applyAlignment="1" applyProtection="1">
      <alignment vertical="center"/>
      <protection hidden="1"/>
    </xf>
    <xf numFmtId="0" fontId="53" fillId="29" borderId="0" xfId="0" applyFont="1" applyFill="1" applyBorder="1" applyAlignment="1" applyProtection="1">
      <alignment horizontal="center" vertical="center"/>
      <protection hidden="1"/>
    </xf>
    <xf numFmtId="0" fontId="52" fillId="29" borderId="33" xfId="0" applyFont="1" applyFill="1" applyBorder="1" applyAlignment="1" applyProtection="1">
      <alignment vertical="center"/>
      <protection hidden="1"/>
    </xf>
    <xf numFmtId="0" fontId="21" fillId="29" borderId="0" xfId="0" applyFont="1" applyFill="1" applyBorder="1" applyAlignment="1" applyProtection="1">
      <alignment horizontal="center" vertical="center"/>
      <protection hidden="1"/>
    </xf>
    <xf numFmtId="0" fontId="21" fillId="29" borderId="34" xfId="0" applyFont="1" applyFill="1" applyBorder="1" applyAlignment="1" applyProtection="1">
      <alignment vertical="center"/>
      <protection hidden="1"/>
    </xf>
    <xf numFmtId="0" fontId="21" fillId="29" borderId="35" xfId="0" applyFont="1" applyFill="1" applyBorder="1" applyAlignment="1" applyProtection="1">
      <alignment vertical="center"/>
      <protection hidden="1"/>
    </xf>
    <xf numFmtId="0" fontId="21" fillId="29" borderId="36" xfId="0" applyFont="1" applyFill="1" applyBorder="1" applyAlignment="1" applyProtection="1">
      <alignment vertical="center"/>
      <protection hidden="1"/>
    </xf>
    <xf numFmtId="0" fontId="54" fillId="30" borderId="32" xfId="0" applyFont="1" applyFill="1" applyBorder="1" applyAlignment="1" applyProtection="1">
      <alignment horizontal="right" vertical="center" wrapText="1"/>
      <protection hidden="1"/>
    </xf>
    <xf numFmtId="0" fontId="54" fillId="30" borderId="32" xfId="0" applyFont="1" applyFill="1" applyBorder="1" applyAlignment="1" applyProtection="1">
      <alignment horizontal="right" vertical="center"/>
      <protection hidden="1"/>
    </xf>
    <xf numFmtId="0" fontId="54" fillId="30" borderId="34" xfId="0" applyFont="1" applyFill="1" applyBorder="1" applyAlignment="1" applyProtection="1">
      <alignment horizontal="right" vertical="center" wrapText="1"/>
      <protection hidden="1"/>
    </xf>
    <xf numFmtId="0" fontId="55" fillId="29" borderId="32" xfId="0" applyFont="1" applyFill="1" applyBorder="1" applyAlignment="1" applyProtection="1">
      <alignment horizontal="right" vertical="center" wrapText="1"/>
      <protection hidden="1"/>
    </xf>
    <xf numFmtId="165" fontId="56" fillId="29" borderId="0" xfId="0" applyNumberFormat="1" applyFont="1" applyFill="1" applyBorder="1" applyAlignment="1" applyProtection="1">
      <alignment horizontal="left" vertical="center" wrapText="1"/>
      <protection hidden="1"/>
    </xf>
    <xf numFmtId="165" fontId="56" fillId="29" borderId="33" xfId="0" applyNumberFormat="1" applyFont="1" applyFill="1" applyBorder="1" applyAlignment="1" applyProtection="1">
      <alignment horizontal="left" vertical="center" wrapText="1"/>
      <protection hidden="1"/>
    </xf>
    <xf numFmtId="0" fontId="22" fillId="29" borderId="37" xfId="0" applyFont="1" applyFill="1" applyBorder="1" applyAlignment="1" applyProtection="1">
      <alignment horizontal="left" vertical="center"/>
      <protection hidden="1"/>
    </xf>
    <xf numFmtId="0" fontId="22" fillId="29" borderId="38" xfId="0" applyFont="1" applyFill="1" applyBorder="1" applyAlignment="1" applyProtection="1">
      <alignment vertical="center" wrapText="1"/>
      <protection hidden="1"/>
    </xf>
    <xf numFmtId="0" fontId="23" fillId="29" borderId="39" xfId="0" applyFont="1" applyFill="1" applyBorder="1" applyAlignment="1" applyProtection="1">
      <alignment vertical="center"/>
      <protection hidden="1"/>
    </xf>
    <xf numFmtId="14" fontId="34" fillId="24" borderId="13" xfId="0" applyNumberFormat="1" applyFont="1" applyFill="1" applyBorder="1" applyAlignment="1" applyProtection="1">
      <alignment horizontal="center" vertical="center" wrapText="1"/>
      <protection locked="0"/>
    </xf>
    <xf numFmtId="167" fontId="30" fillId="25" borderId="17" xfId="0" applyNumberFormat="1" applyFont="1" applyFill="1" applyBorder="1" applyAlignment="1" applyProtection="1">
      <alignment horizontal="center" vertical="center"/>
      <protection hidden="1"/>
    </xf>
    <xf numFmtId="167" fontId="30" fillId="25" borderId="21" xfId="0" applyNumberFormat="1" applyFont="1" applyFill="1" applyBorder="1" applyAlignment="1" applyProtection="1">
      <alignment horizontal="center" vertical="center"/>
      <protection hidden="1"/>
    </xf>
    <xf numFmtId="167" fontId="30" fillId="25" borderId="25" xfId="0" applyNumberFormat="1" applyFont="1" applyFill="1" applyBorder="1" applyAlignment="1" applyProtection="1">
      <alignment horizontal="center" vertical="center"/>
      <protection hidden="1"/>
    </xf>
    <xf numFmtId="167" fontId="30" fillId="31" borderId="12" xfId="0" applyNumberFormat="1" applyFont="1" applyFill="1" applyBorder="1" applyAlignment="1" applyProtection="1">
      <alignment horizontal="center" vertical="center"/>
      <protection locked="0"/>
    </xf>
    <xf numFmtId="1" fontId="30" fillId="31" borderId="17" xfId="0" applyNumberFormat="1" applyFont="1" applyFill="1" applyBorder="1" applyAlignment="1" applyProtection="1">
      <alignment horizontal="center" vertical="center"/>
      <protection locked="0"/>
    </xf>
    <xf numFmtId="1" fontId="30" fillId="31" borderId="21" xfId="0" applyNumberFormat="1" applyFont="1" applyFill="1" applyBorder="1" applyAlignment="1" applyProtection="1">
      <alignment horizontal="center" vertical="center"/>
      <protection locked="0"/>
    </xf>
    <xf numFmtId="1" fontId="30" fillId="31" borderId="25" xfId="0" applyNumberFormat="1" applyFont="1" applyFill="1" applyBorder="1" applyAlignment="1" applyProtection="1">
      <alignment horizontal="center" vertical="center"/>
      <protection locked="0"/>
    </xf>
    <xf numFmtId="1" fontId="30" fillId="31" borderId="40" xfId="0" applyNumberFormat="1" applyFont="1" applyFill="1" applyBorder="1" applyAlignment="1" applyProtection="1">
      <alignment horizontal="center" vertical="center"/>
      <protection locked="0"/>
    </xf>
    <xf numFmtId="0" fontId="57" fillId="31" borderId="12" xfId="0" applyFont="1" applyFill="1" applyBorder="1" applyAlignment="1" applyProtection="1">
      <alignment horizontal="center" vertical="center"/>
      <protection locked="0"/>
    </xf>
    <xf numFmtId="0" fontId="30" fillId="0" borderId="41" xfId="0" applyFont="1" applyFill="1" applyBorder="1" applyAlignment="1">
      <alignment horizontal="center" vertical="center"/>
    </xf>
    <xf numFmtId="0" fontId="30" fillId="0" borderId="42" xfId="0" applyFont="1" applyFill="1" applyBorder="1" applyAlignment="1">
      <alignment horizontal="center" vertical="center"/>
    </xf>
    <xf numFmtId="0" fontId="30" fillId="0" borderId="42" xfId="0" applyFont="1" applyFill="1" applyBorder="1" applyAlignment="1">
      <alignment horizontal="left" vertical="center"/>
    </xf>
    <xf numFmtId="14" fontId="30" fillId="0" borderId="43" xfId="0" applyNumberFormat="1" applyFont="1" applyFill="1" applyBorder="1" applyAlignment="1">
      <alignment horizontal="center" vertical="center"/>
    </xf>
    <xf numFmtId="0" fontId="30" fillId="0" borderId="44" xfId="0" applyFont="1" applyFill="1" applyBorder="1" applyAlignment="1">
      <alignment horizontal="center" vertical="center"/>
    </xf>
    <xf numFmtId="14" fontId="30" fillId="0" borderId="45" xfId="0" applyNumberFormat="1" applyFont="1" applyFill="1" applyBorder="1" applyAlignment="1">
      <alignment horizontal="center" vertical="center"/>
    </xf>
    <xf numFmtId="0" fontId="30" fillId="0" borderId="46" xfId="0" applyFont="1" applyFill="1" applyBorder="1" applyAlignment="1">
      <alignment horizontal="center" vertical="center"/>
    </xf>
    <xf numFmtId="0" fontId="30" fillId="0" borderId="47" xfId="0" applyFont="1" applyFill="1" applyBorder="1" applyAlignment="1">
      <alignment horizontal="center" vertical="center"/>
    </xf>
    <xf numFmtId="0" fontId="30" fillId="0" borderId="47" xfId="0" applyFont="1" applyFill="1" applyBorder="1" applyAlignment="1">
      <alignment horizontal="left" vertical="center"/>
    </xf>
    <xf numFmtId="0" fontId="30" fillId="0" borderId="47" xfId="0" applyFont="1" applyFill="1" applyBorder="1" applyAlignment="1">
      <alignment horizontal="center" vertical="center" wrapText="1"/>
    </xf>
    <xf numFmtId="14" fontId="30" fillId="0" borderId="48" xfId="0" applyNumberFormat="1" applyFont="1" applyFill="1" applyBorder="1" applyAlignment="1">
      <alignment horizontal="center" vertical="center"/>
    </xf>
    <xf numFmtId="0" fontId="30" fillId="0" borderId="42" xfId="0" applyFont="1" applyFill="1" applyBorder="1" applyAlignment="1">
      <alignment horizontal="center" vertical="center" wrapText="1"/>
    </xf>
    <xf numFmtId="0" fontId="25" fillId="24" borderId="10"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10" xfId="0" applyBorder="1" applyAlignment="1" applyProtection="1">
      <alignment vertical="center" wrapText="1"/>
      <protection hidden="1"/>
    </xf>
    <xf numFmtId="0" fontId="0" fillId="0" borderId="0" xfId="0" applyAlignment="1" applyProtection="1">
      <alignment vertical="center" wrapText="1"/>
      <protection hidden="1"/>
    </xf>
    <xf numFmtId="0" fontId="0" fillId="0" borderId="10" xfId="0" applyBorder="1" applyAlignment="1" applyProtection="1">
      <alignment horizontal="center" vertical="center" wrapText="1"/>
      <protection hidden="1"/>
    </xf>
    <xf numFmtId="0" fontId="26" fillId="0" borderId="10" xfId="0" applyFont="1" applyBorder="1" applyAlignment="1" applyProtection="1">
      <alignment horizontal="center" wrapText="1"/>
      <protection hidden="1"/>
    </xf>
    <xf numFmtId="0" fontId="58" fillId="30" borderId="49" xfId="0" applyFont="1" applyFill="1" applyBorder="1" applyAlignment="1" applyProtection="1">
      <alignment horizontal="left" vertical="center" wrapText="1"/>
      <protection locked="0"/>
    </xf>
    <xf numFmtId="0" fontId="58" fillId="30" borderId="50" xfId="0" applyFont="1" applyFill="1" applyBorder="1" applyAlignment="1" applyProtection="1">
      <alignment horizontal="left" vertical="center" wrapText="1"/>
      <protection locked="0"/>
    </xf>
    <xf numFmtId="166" fontId="58" fillId="30" borderId="49" xfId="0" applyNumberFormat="1" applyFont="1" applyFill="1" applyBorder="1" applyAlignment="1" applyProtection="1">
      <alignment horizontal="left" vertical="center" wrapText="1"/>
      <protection locked="0"/>
    </xf>
    <xf numFmtId="166" fontId="58" fillId="30" borderId="50" xfId="0" applyNumberFormat="1" applyFont="1" applyFill="1" applyBorder="1" applyAlignment="1" applyProtection="1">
      <alignment horizontal="left" vertical="center" wrapText="1"/>
      <protection locked="0"/>
    </xf>
    <xf numFmtId="0" fontId="19" fillId="29" borderId="51" xfId="0" applyFont="1" applyFill="1" applyBorder="1" applyAlignment="1" applyProtection="1">
      <alignment horizontal="center" wrapText="1"/>
      <protection hidden="1"/>
    </xf>
    <xf numFmtId="0" fontId="19" fillId="29" borderId="52" xfId="0" applyFont="1" applyFill="1" applyBorder="1" applyAlignment="1" applyProtection="1">
      <alignment horizontal="center" wrapText="1"/>
      <protection hidden="1"/>
    </xf>
    <xf numFmtId="0" fontId="19" fillId="29" borderId="53" xfId="0" applyFont="1" applyFill="1" applyBorder="1" applyAlignment="1" applyProtection="1">
      <alignment horizontal="center" wrapText="1"/>
      <protection hidden="1"/>
    </xf>
    <xf numFmtId="0" fontId="24" fillId="29" borderId="32" xfId="0" applyFont="1" applyFill="1" applyBorder="1" applyAlignment="1" applyProtection="1">
      <alignment horizontal="center" vertical="center" wrapText="1"/>
      <protection locked="0"/>
    </xf>
    <xf numFmtId="0" fontId="55" fillId="29" borderId="0" xfId="0" applyFont="1" applyFill="1" applyBorder="1" applyAlignment="1" applyProtection="1">
      <alignment horizontal="center" vertical="center"/>
      <protection locked="0"/>
    </xf>
    <xf numFmtId="0" fontId="55" fillId="29" borderId="33" xfId="0" applyFont="1" applyFill="1" applyBorder="1" applyAlignment="1" applyProtection="1">
      <alignment horizontal="center" vertical="center"/>
      <protection locked="0"/>
    </xf>
    <xf numFmtId="0" fontId="59" fillId="29" borderId="32" xfId="0" applyFont="1" applyFill="1" applyBorder="1" applyAlignment="1" applyProtection="1">
      <alignment horizontal="center" vertical="center"/>
      <protection hidden="1"/>
    </xf>
    <xf numFmtId="0" fontId="59" fillId="29" borderId="0" xfId="0" applyFont="1" applyFill="1" applyBorder="1" applyAlignment="1" applyProtection="1">
      <alignment horizontal="center" vertical="center"/>
      <protection hidden="1"/>
    </xf>
    <xf numFmtId="0" fontId="59" fillId="29" borderId="33" xfId="0" applyFont="1" applyFill="1" applyBorder="1" applyAlignment="1" applyProtection="1">
      <alignment horizontal="center" vertical="center"/>
      <protection hidden="1"/>
    </xf>
    <xf numFmtId="0" fontId="53" fillId="29" borderId="32" xfId="0" applyFont="1" applyFill="1" applyBorder="1" applyAlignment="1" applyProtection="1">
      <alignment horizontal="center" vertical="center" wrapText="1"/>
      <protection hidden="1"/>
    </xf>
    <xf numFmtId="0" fontId="53" fillId="29" borderId="0" xfId="0" applyFont="1" applyFill="1" applyBorder="1" applyAlignment="1" applyProtection="1">
      <alignment horizontal="center" vertical="center"/>
      <protection hidden="1"/>
    </xf>
    <xf numFmtId="0" fontId="53" fillId="29" borderId="33" xfId="0" applyFont="1" applyFill="1" applyBorder="1" applyAlignment="1" applyProtection="1">
      <alignment horizontal="center" vertical="center"/>
      <protection hidden="1"/>
    </xf>
    <xf numFmtId="0" fontId="53" fillId="29" borderId="32" xfId="0" applyFont="1" applyFill="1" applyBorder="1" applyAlignment="1" applyProtection="1">
      <alignment horizontal="center" vertical="center"/>
      <protection hidden="1"/>
    </xf>
    <xf numFmtId="0" fontId="32" fillId="26" borderId="0" xfId="0" applyFont="1" applyFill="1" applyBorder="1" applyAlignment="1">
      <alignment horizontal="left" vertical="center"/>
    </xf>
    <xf numFmtId="0" fontId="46" fillId="26" borderId="0" xfId="0" applyFont="1" applyFill="1" applyAlignment="1">
      <alignment horizontal="center" vertical="center" wrapText="1"/>
    </xf>
    <xf numFmtId="0" fontId="46" fillId="26" borderId="0" xfId="0" applyFont="1" applyFill="1" applyAlignment="1">
      <alignment horizontal="center" vertical="center"/>
    </xf>
    <xf numFmtId="0" fontId="43" fillId="24" borderId="0" xfId="0" applyFont="1" applyFill="1" applyAlignment="1">
      <alignment horizontal="center" vertical="center" wrapText="1"/>
    </xf>
    <xf numFmtId="164" fontId="60" fillId="26" borderId="0" xfId="0" applyNumberFormat="1" applyFont="1" applyFill="1" applyAlignment="1">
      <alignment horizontal="center" vertical="center" wrapText="1"/>
    </xf>
    <xf numFmtId="166" fontId="49" fillId="26" borderId="27" xfId="0" applyNumberFormat="1" applyFont="1" applyFill="1" applyBorder="1" applyAlignment="1">
      <alignment horizontal="left" vertical="center"/>
    </xf>
    <xf numFmtId="0" fontId="32" fillId="26" borderId="0" xfId="0" applyFont="1" applyFill="1" applyBorder="1" applyAlignment="1" applyProtection="1">
      <alignment horizontal="left" vertical="center"/>
      <protection hidden="1"/>
    </xf>
    <xf numFmtId="0" fontId="37" fillId="26" borderId="0" xfId="0" applyFont="1" applyFill="1" applyAlignment="1" applyProtection="1">
      <alignment horizontal="center" vertical="center" wrapText="1"/>
      <protection hidden="1"/>
    </xf>
    <xf numFmtId="0" fontId="43" fillId="24" borderId="0" xfId="0" applyNumberFormat="1" applyFont="1" applyFill="1" applyAlignment="1" applyProtection="1">
      <alignment horizontal="center" vertical="center" wrapText="1"/>
      <protection hidden="1"/>
    </xf>
    <xf numFmtId="0" fontId="60" fillId="26" borderId="0" xfId="0" applyNumberFormat="1" applyFont="1" applyFill="1" applyAlignment="1" applyProtection="1">
      <alignment horizontal="center" vertical="center" wrapText="1"/>
      <protection hidden="1"/>
    </xf>
    <xf numFmtId="166" fontId="49" fillId="26" borderId="27" xfId="0" applyNumberFormat="1" applyFont="1" applyFill="1" applyBorder="1" applyAlignment="1" applyProtection="1">
      <alignment horizontal="center" vertical="center"/>
      <protection hidden="1"/>
    </xf>
    <xf numFmtId="166" fontId="49" fillId="26" borderId="27" xfId="0" applyNumberFormat="1" applyFont="1" applyFill="1" applyBorder="1" applyAlignment="1">
      <alignment horizontal="center" vertical="center"/>
    </xf>
    <xf numFmtId="165" fontId="61" fillId="26" borderId="0" xfId="0" applyNumberFormat="1" applyFont="1" applyFill="1" applyAlignment="1">
      <alignment horizontal="center" vertical="center" wrapText="1"/>
    </xf>
    <xf numFmtId="165" fontId="49" fillId="26" borderId="27" xfId="0" applyNumberFormat="1" applyFont="1" applyFill="1" applyBorder="1" applyAlignment="1">
      <alignment horizontal="left" vertical="center"/>
    </xf>
    <xf numFmtId="0" fontId="46" fillId="26" borderId="0" xfId="0" applyFont="1" applyFill="1" applyAlignment="1" applyProtection="1">
      <alignment horizontal="center" vertical="center" wrapText="1"/>
      <protection hidden="1"/>
    </xf>
    <xf numFmtId="0" fontId="43" fillId="24" borderId="0" xfId="0" applyFont="1" applyFill="1" applyAlignment="1" applyProtection="1">
      <alignment horizontal="center" vertical="center" wrapText="1"/>
      <protection hidden="1"/>
    </xf>
    <xf numFmtId="165" fontId="61" fillId="26" borderId="0" xfId="0" applyNumberFormat="1" applyFont="1" applyFill="1" applyAlignment="1" applyProtection="1">
      <alignment horizontal="center" vertical="center" wrapText="1"/>
      <protection hidden="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dxfs count="14">
    <dxf>
      <fill>
        <patternFill>
          <bgColor rgb="FFFFC7CE"/>
        </patternFill>
      </fill>
    </dxf>
    <dxf>
      <font>
        <color rgb="FF9C0006"/>
      </font>
      <fill>
        <patternFill>
          <bgColor rgb="FFFFC7CE"/>
        </patternFill>
      </fill>
    </dxf>
    <dxf>
      <font>
        <color theme="0"/>
      </font>
    </dxf>
    <dxf>
      <font>
        <color rgb="FF9C0006"/>
      </font>
      <fill>
        <patternFill>
          <bgColor rgb="FFFFC7CE"/>
        </patternFill>
      </fill>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438150</xdr:colOff>
      <xdr:row>3</xdr:row>
      <xdr:rowOff>304800</xdr:rowOff>
    </xdr:from>
    <xdr:to>
      <xdr:col>1</xdr:col>
      <xdr:colOff>1724025</xdr:colOff>
      <xdr:row>7</xdr:row>
      <xdr:rowOff>123825</xdr:rowOff>
    </xdr:to>
    <xdr:pic>
      <xdr:nvPicPr>
        <xdr:cNvPr id="1" name="Resim 2"/>
        <xdr:cNvPicPr preferRelativeResize="1">
          <a:picLocks noChangeAspect="1"/>
        </xdr:cNvPicPr>
      </xdr:nvPicPr>
      <xdr:blipFill>
        <a:blip r:embed="rId1"/>
        <a:stretch>
          <a:fillRect/>
        </a:stretch>
      </xdr:blipFill>
      <xdr:spPr>
        <a:xfrm>
          <a:off x="2752725" y="1466850"/>
          <a:ext cx="1285875" cy="1076325"/>
        </a:xfrm>
        <a:prstGeom prst="rect">
          <a:avLst/>
        </a:prstGeom>
        <a:noFill/>
        <a:ln w="9525" cmpd="sng">
          <a:noFill/>
        </a:ln>
      </xdr:spPr>
    </xdr:pic>
    <xdr:clientData/>
  </xdr:twoCellAnchor>
  <xdr:twoCellAnchor editAs="oneCell">
    <xdr:from>
      <xdr:col>0</xdr:col>
      <xdr:colOff>0</xdr:colOff>
      <xdr:row>27</xdr:row>
      <xdr:rowOff>0</xdr:rowOff>
    </xdr:from>
    <xdr:to>
      <xdr:col>0</xdr:col>
      <xdr:colOff>914400</xdr:colOff>
      <xdr:row>29</xdr:row>
      <xdr:rowOff>38100</xdr:rowOff>
    </xdr:to>
    <xdr:pic>
      <xdr:nvPicPr>
        <xdr:cNvPr id="2" name="Resim 2"/>
        <xdr:cNvPicPr preferRelativeResize="1">
          <a:picLocks noChangeAspect="1"/>
        </xdr:cNvPicPr>
      </xdr:nvPicPr>
      <xdr:blipFill>
        <a:blip r:embed="rId1"/>
        <a:stretch>
          <a:fillRect/>
        </a:stretch>
      </xdr:blipFill>
      <xdr:spPr>
        <a:xfrm>
          <a:off x="0" y="8486775"/>
          <a:ext cx="914400" cy="685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47625</xdr:rowOff>
    </xdr:from>
    <xdr:to>
      <xdr:col>2</xdr:col>
      <xdr:colOff>161925</xdr:colOff>
      <xdr:row>2</xdr:row>
      <xdr:rowOff>123825</xdr:rowOff>
    </xdr:to>
    <xdr:pic>
      <xdr:nvPicPr>
        <xdr:cNvPr id="1" name="Resim 2"/>
        <xdr:cNvPicPr preferRelativeResize="1">
          <a:picLocks noChangeAspect="1"/>
        </xdr:cNvPicPr>
      </xdr:nvPicPr>
      <xdr:blipFill>
        <a:blip r:embed="rId1"/>
        <a:stretch>
          <a:fillRect/>
        </a:stretch>
      </xdr:blipFill>
      <xdr:spPr>
        <a:xfrm>
          <a:off x="66675" y="47625"/>
          <a:ext cx="904875" cy="676275"/>
        </a:xfrm>
        <a:prstGeom prst="rect">
          <a:avLst/>
        </a:prstGeom>
        <a:noFill/>
        <a:ln w="9525" cmpd="sng">
          <a:noFill/>
        </a:ln>
      </xdr:spPr>
    </xdr:pic>
    <xdr:clientData/>
  </xdr:twoCellAnchor>
  <xdr:twoCellAnchor editAs="oneCell">
    <xdr:from>
      <xdr:col>4</xdr:col>
      <xdr:colOff>438150</xdr:colOff>
      <xdr:row>0</xdr:row>
      <xdr:rowOff>47625</xdr:rowOff>
    </xdr:from>
    <xdr:to>
      <xdr:col>5</xdr:col>
      <xdr:colOff>838200</xdr:colOff>
      <xdr:row>2</xdr:row>
      <xdr:rowOff>123825</xdr:rowOff>
    </xdr:to>
    <xdr:pic>
      <xdr:nvPicPr>
        <xdr:cNvPr id="2" name="Resim 2"/>
        <xdr:cNvPicPr preferRelativeResize="1">
          <a:picLocks noChangeAspect="1"/>
        </xdr:cNvPicPr>
      </xdr:nvPicPr>
      <xdr:blipFill>
        <a:blip r:embed="rId1"/>
        <a:stretch>
          <a:fillRect/>
        </a:stretch>
      </xdr:blipFill>
      <xdr:spPr>
        <a:xfrm>
          <a:off x="6867525" y="47625"/>
          <a:ext cx="914400" cy="676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95250</xdr:colOff>
      <xdr:row>2</xdr:row>
      <xdr:rowOff>66675</xdr:rowOff>
    </xdr:to>
    <xdr:pic>
      <xdr:nvPicPr>
        <xdr:cNvPr id="1" name="Resim 2"/>
        <xdr:cNvPicPr preferRelativeResize="1">
          <a:picLocks noChangeAspect="1"/>
        </xdr:cNvPicPr>
      </xdr:nvPicPr>
      <xdr:blipFill>
        <a:blip r:embed="rId1"/>
        <a:stretch>
          <a:fillRect/>
        </a:stretch>
      </xdr:blipFill>
      <xdr:spPr>
        <a:xfrm>
          <a:off x="0" y="0"/>
          <a:ext cx="904875" cy="676275"/>
        </a:xfrm>
        <a:prstGeom prst="rect">
          <a:avLst/>
        </a:prstGeom>
        <a:noFill/>
        <a:ln w="9525" cmpd="sng">
          <a:noFill/>
        </a:ln>
      </xdr:spPr>
    </xdr:pic>
    <xdr:clientData/>
  </xdr:twoCellAnchor>
  <xdr:twoCellAnchor editAs="oneCell">
    <xdr:from>
      <xdr:col>6</xdr:col>
      <xdr:colOff>304800</xdr:colOff>
      <xdr:row>0</xdr:row>
      <xdr:rowOff>0</xdr:rowOff>
    </xdr:from>
    <xdr:to>
      <xdr:col>7</xdr:col>
      <xdr:colOff>495300</xdr:colOff>
      <xdr:row>2</xdr:row>
      <xdr:rowOff>66675</xdr:rowOff>
    </xdr:to>
    <xdr:pic>
      <xdr:nvPicPr>
        <xdr:cNvPr id="2" name="Resim 2"/>
        <xdr:cNvPicPr preferRelativeResize="1">
          <a:picLocks noChangeAspect="1"/>
        </xdr:cNvPicPr>
      </xdr:nvPicPr>
      <xdr:blipFill>
        <a:blip r:embed="rId1"/>
        <a:stretch>
          <a:fillRect/>
        </a:stretch>
      </xdr:blipFill>
      <xdr:spPr>
        <a:xfrm>
          <a:off x="6534150" y="0"/>
          <a:ext cx="904875" cy="676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409575</xdr:colOff>
      <xdr:row>2</xdr:row>
      <xdr:rowOff>95250</xdr:rowOff>
    </xdr:to>
    <xdr:pic>
      <xdr:nvPicPr>
        <xdr:cNvPr id="1" name="Resim 2"/>
        <xdr:cNvPicPr preferRelativeResize="1">
          <a:picLocks noChangeAspect="1"/>
        </xdr:cNvPicPr>
      </xdr:nvPicPr>
      <xdr:blipFill>
        <a:blip r:embed="rId1"/>
        <a:stretch>
          <a:fillRect/>
        </a:stretch>
      </xdr:blipFill>
      <xdr:spPr>
        <a:xfrm>
          <a:off x="0" y="0"/>
          <a:ext cx="914400" cy="676275"/>
        </a:xfrm>
        <a:prstGeom prst="rect">
          <a:avLst/>
        </a:prstGeom>
        <a:noFill/>
        <a:ln w="9525" cmpd="sng">
          <a:noFill/>
        </a:ln>
      </xdr:spPr>
    </xdr:pic>
    <xdr:clientData/>
  </xdr:twoCellAnchor>
  <xdr:twoCellAnchor editAs="oneCell">
    <xdr:from>
      <xdr:col>7</xdr:col>
      <xdr:colOff>171450</xdr:colOff>
      <xdr:row>0</xdr:row>
      <xdr:rowOff>0</xdr:rowOff>
    </xdr:from>
    <xdr:to>
      <xdr:col>9</xdr:col>
      <xdr:colOff>495300</xdr:colOff>
      <xdr:row>2</xdr:row>
      <xdr:rowOff>95250</xdr:rowOff>
    </xdr:to>
    <xdr:pic>
      <xdr:nvPicPr>
        <xdr:cNvPr id="2" name="Resim 2"/>
        <xdr:cNvPicPr preferRelativeResize="1">
          <a:picLocks noChangeAspect="1"/>
        </xdr:cNvPicPr>
      </xdr:nvPicPr>
      <xdr:blipFill>
        <a:blip r:embed="rId1"/>
        <a:stretch>
          <a:fillRect/>
        </a:stretch>
      </xdr:blipFill>
      <xdr:spPr>
        <a:xfrm>
          <a:off x="6591300" y="0"/>
          <a:ext cx="914400" cy="6762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400050</xdr:colOff>
      <xdr:row>2</xdr:row>
      <xdr:rowOff>95250</xdr:rowOff>
    </xdr:to>
    <xdr:pic>
      <xdr:nvPicPr>
        <xdr:cNvPr id="1" name="Resim 2"/>
        <xdr:cNvPicPr preferRelativeResize="1">
          <a:picLocks noChangeAspect="1"/>
        </xdr:cNvPicPr>
      </xdr:nvPicPr>
      <xdr:blipFill>
        <a:blip r:embed="rId1"/>
        <a:stretch>
          <a:fillRect/>
        </a:stretch>
      </xdr:blipFill>
      <xdr:spPr>
        <a:xfrm>
          <a:off x="0" y="0"/>
          <a:ext cx="914400" cy="676275"/>
        </a:xfrm>
        <a:prstGeom prst="rect">
          <a:avLst/>
        </a:prstGeom>
        <a:noFill/>
        <a:ln w="9525" cmpd="sng">
          <a:noFill/>
        </a:ln>
      </xdr:spPr>
    </xdr:pic>
    <xdr:clientData/>
  </xdr:twoCellAnchor>
  <xdr:twoCellAnchor editAs="oneCell">
    <xdr:from>
      <xdr:col>6</xdr:col>
      <xdr:colOff>238125</xdr:colOff>
      <xdr:row>0</xdr:row>
      <xdr:rowOff>0</xdr:rowOff>
    </xdr:from>
    <xdr:to>
      <xdr:col>7</xdr:col>
      <xdr:colOff>523875</xdr:colOff>
      <xdr:row>2</xdr:row>
      <xdr:rowOff>95250</xdr:rowOff>
    </xdr:to>
    <xdr:pic>
      <xdr:nvPicPr>
        <xdr:cNvPr id="2" name="Resim 2"/>
        <xdr:cNvPicPr preferRelativeResize="1">
          <a:picLocks noChangeAspect="1"/>
        </xdr:cNvPicPr>
      </xdr:nvPicPr>
      <xdr:blipFill>
        <a:blip r:embed="rId1"/>
        <a:stretch>
          <a:fillRect/>
        </a:stretch>
      </xdr:blipFill>
      <xdr:spPr>
        <a:xfrm>
          <a:off x="6238875" y="0"/>
          <a:ext cx="914400"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1:E34"/>
  <sheetViews>
    <sheetView view="pageBreakPreview" zoomScale="110" zoomScaleSheetLayoutView="110" zoomScalePageLayoutView="0" workbookViewId="0" topLeftCell="A19">
      <selection activeCell="B28" sqref="B28:C28"/>
    </sheetView>
  </sheetViews>
  <sheetFormatPr defaultColWidth="9.00390625" defaultRowHeight="12.75"/>
  <cols>
    <col min="1" max="2" width="30.375" style="83" customWidth="1"/>
    <col min="3" max="3" width="30.875" style="83" customWidth="1"/>
    <col min="4" max="12" width="6.75390625" style="83" customWidth="1"/>
    <col min="13" max="16384" width="9.125" style="83" customWidth="1"/>
  </cols>
  <sheetData>
    <row r="1" spans="1:3" ht="24" customHeight="1">
      <c r="A1" s="138"/>
      <c r="B1" s="139"/>
      <c r="C1" s="140"/>
    </row>
    <row r="2" spans="1:5" ht="42.75" customHeight="1">
      <c r="A2" s="141" t="s">
        <v>27</v>
      </c>
      <c r="B2" s="142"/>
      <c r="C2" s="143"/>
      <c r="D2" s="84"/>
      <c r="E2" s="84"/>
    </row>
    <row r="3" spans="1:5" ht="24.75" customHeight="1">
      <c r="A3" s="144"/>
      <c r="B3" s="145"/>
      <c r="C3" s="146"/>
      <c r="D3" s="85"/>
      <c r="E3" s="85"/>
    </row>
    <row r="4" spans="1:3" s="89" customFormat="1" ht="24.75" customHeight="1">
      <c r="A4" s="86"/>
      <c r="B4" s="87"/>
      <c r="C4" s="88"/>
    </row>
    <row r="5" spans="1:3" s="89" customFormat="1" ht="24.75" customHeight="1">
      <c r="A5" s="86"/>
      <c r="B5" s="87"/>
      <c r="C5" s="88"/>
    </row>
    <row r="6" spans="1:3" s="89" customFormat="1" ht="24.75" customHeight="1">
      <c r="A6" s="86"/>
      <c r="B6" s="87"/>
      <c r="C6" s="88"/>
    </row>
    <row r="7" spans="1:3" s="89" customFormat="1" ht="24.75" customHeight="1">
      <c r="A7" s="86"/>
      <c r="B7" s="87"/>
      <c r="C7" s="88"/>
    </row>
    <row r="8" spans="1:3" s="89" customFormat="1" ht="24.75" customHeight="1">
      <c r="A8" s="86"/>
      <c r="B8" s="87"/>
      <c r="C8" s="88"/>
    </row>
    <row r="9" spans="1:3" ht="22.5">
      <c r="A9" s="86"/>
      <c r="B9" s="87"/>
      <c r="C9" s="88"/>
    </row>
    <row r="10" spans="1:3" ht="22.5">
      <c r="A10" s="86"/>
      <c r="B10" s="87"/>
      <c r="C10" s="88"/>
    </row>
    <row r="11" spans="1:3" ht="22.5">
      <c r="A11" s="86"/>
      <c r="B11" s="87"/>
      <c r="C11" s="88"/>
    </row>
    <row r="12" spans="1:3" ht="22.5">
      <c r="A12" s="86"/>
      <c r="B12" s="87"/>
      <c r="C12" s="88"/>
    </row>
    <row r="13" spans="1:3" ht="22.5">
      <c r="A13" s="86"/>
      <c r="B13" s="87"/>
      <c r="C13" s="88"/>
    </row>
    <row r="14" spans="1:3" ht="22.5">
      <c r="A14" s="86"/>
      <c r="B14" s="87"/>
      <c r="C14" s="88"/>
    </row>
    <row r="15" spans="1:3" ht="22.5">
      <c r="A15" s="86"/>
      <c r="B15" s="87"/>
      <c r="C15" s="88"/>
    </row>
    <row r="16" spans="1:3" ht="22.5">
      <c r="A16" s="86"/>
      <c r="B16" s="87"/>
      <c r="C16" s="88"/>
    </row>
    <row r="17" spans="1:3" ht="22.5">
      <c r="A17" s="86"/>
      <c r="B17" s="87"/>
      <c r="C17" s="88"/>
    </row>
    <row r="18" spans="1:3" ht="22.5">
      <c r="A18" s="86"/>
      <c r="B18" s="87"/>
      <c r="C18" s="88"/>
    </row>
    <row r="19" spans="1:3" ht="18" customHeight="1">
      <c r="A19" s="147" t="str">
        <f>B26</f>
        <v>OKULLAR ARASI KROS ŞAMPİYONASI</v>
      </c>
      <c r="B19" s="148"/>
      <c r="C19" s="149"/>
    </row>
    <row r="20" spans="1:3" ht="42" customHeight="1">
      <c r="A20" s="150"/>
      <c r="B20" s="148"/>
      <c r="C20" s="149"/>
    </row>
    <row r="21" spans="1:3" ht="27">
      <c r="A21" s="90"/>
      <c r="B21" s="91" t="str">
        <f>B29</f>
        <v>GÖNYELİ İLKOKULU</v>
      </c>
      <c r="C21" s="92"/>
    </row>
    <row r="22" spans="1:3" ht="22.5">
      <c r="A22" s="86"/>
      <c r="B22" s="93"/>
      <c r="C22" s="88"/>
    </row>
    <row r="23" spans="1:3" ht="22.5">
      <c r="A23" s="86"/>
      <c r="B23" s="93"/>
      <c r="C23" s="88"/>
    </row>
    <row r="24" spans="1:3" ht="22.5">
      <c r="A24" s="86"/>
      <c r="B24" s="93"/>
      <c r="C24" s="88"/>
    </row>
    <row r="25" spans="1:3" ht="22.5">
      <c r="A25" s="94"/>
      <c r="B25" s="95"/>
      <c r="C25" s="96"/>
    </row>
    <row r="26" spans="1:3" ht="25.5" customHeight="1">
      <c r="A26" s="97" t="s">
        <v>10</v>
      </c>
      <c r="B26" s="134" t="s">
        <v>29</v>
      </c>
      <c r="C26" s="135"/>
    </row>
    <row r="27" spans="1:3" ht="25.5" customHeight="1">
      <c r="A27" s="97" t="s">
        <v>11</v>
      </c>
      <c r="B27" s="134" t="s">
        <v>32</v>
      </c>
      <c r="C27" s="135"/>
    </row>
    <row r="28" spans="1:3" ht="25.5" customHeight="1">
      <c r="A28" s="98" t="s">
        <v>12</v>
      </c>
      <c r="B28" s="134" t="s">
        <v>31</v>
      </c>
      <c r="C28" s="135"/>
    </row>
    <row r="29" spans="1:3" ht="25.5" customHeight="1">
      <c r="A29" s="97" t="s">
        <v>13</v>
      </c>
      <c r="B29" s="134" t="s">
        <v>30</v>
      </c>
      <c r="C29" s="135"/>
    </row>
    <row r="30" spans="1:3" ht="25.5" customHeight="1">
      <c r="A30" s="99" t="s">
        <v>14</v>
      </c>
      <c r="B30" s="136">
        <v>41992.416666666664</v>
      </c>
      <c r="C30" s="137"/>
    </row>
    <row r="31" spans="1:3" ht="18">
      <c r="A31" s="100"/>
      <c r="B31" s="101"/>
      <c r="C31" s="102"/>
    </row>
    <row r="32" spans="1:3" ht="18">
      <c r="A32" s="100"/>
      <c r="B32" s="101"/>
      <c r="C32" s="102"/>
    </row>
    <row r="33" spans="1:3" ht="18">
      <c r="A33" s="100"/>
      <c r="B33" s="101"/>
      <c r="C33" s="102"/>
    </row>
    <row r="34" spans="1:3" ht="18.75" thickBot="1">
      <c r="A34" s="103"/>
      <c r="B34" s="104"/>
      <c r="C34" s="105"/>
    </row>
  </sheetData>
  <sheetProtection password="EF9D" sheet="1"/>
  <mergeCells count="9">
    <mergeCell ref="B27:C27"/>
    <mergeCell ref="B28:C28"/>
    <mergeCell ref="B29:C29"/>
    <mergeCell ref="B30:C30"/>
    <mergeCell ref="A1:C1"/>
    <mergeCell ref="A2:C2"/>
    <mergeCell ref="A3:C3"/>
    <mergeCell ref="A19:C20"/>
    <mergeCell ref="B26:C26"/>
  </mergeCells>
  <printOptions horizontalCentered="1" verticalCentered="1"/>
  <pageMargins left="0.53" right="0.2362204724409449" top="0.4724409448818898" bottom="0.2755905511811024" header="0.31496062992125984" footer="0.15748031496062992"/>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0000FF"/>
    <pageSetUpPr fitToPage="1"/>
  </sheetPr>
  <dimension ref="A1:L95"/>
  <sheetViews>
    <sheetView view="pageBreakPreview" zoomScaleSheetLayoutView="100" zoomScalePageLayoutView="0" workbookViewId="0" topLeftCell="A1">
      <selection activeCell="B6" sqref="B6:B17"/>
    </sheetView>
  </sheetViews>
  <sheetFormatPr defaultColWidth="9.00390625" defaultRowHeight="12.75"/>
  <cols>
    <col min="1" max="1" width="4.25390625" style="20" bestFit="1" customWidth="1"/>
    <col min="2" max="2" width="6.375" style="20" bestFit="1" customWidth="1"/>
    <col min="3" max="3" width="26.00390625" style="21" bestFit="1" customWidth="1"/>
    <col min="4" max="4" width="47.75390625" style="21" bestFit="1" customWidth="1"/>
    <col min="5" max="5" width="6.75390625" style="20" customWidth="1"/>
    <col min="6" max="6" width="12.75390625" style="22" customWidth="1"/>
    <col min="7" max="7" width="17.125" style="13" customWidth="1"/>
    <col min="8" max="16384" width="9.125" style="13" customWidth="1"/>
  </cols>
  <sheetData>
    <row r="1" spans="1:6" ht="31.5" customHeight="1">
      <c r="A1" s="152" t="str">
        <f>KAPAK!A2</f>
        <v>KKTC MİLLİ EĞİTİM BAKANLIĞI</v>
      </c>
      <c r="B1" s="153"/>
      <c r="C1" s="153"/>
      <c r="D1" s="153"/>
      <c r="E1" s="153"/>
      <c r="F1" s="153"/>
    </row>
    <row r="2" spans="1:6" ht="15.75">
      <c r="A2" s="154" t="str">
        <f>KAPAK!B26</f>
        <v>OKULLAR ARASI KROS ŞAMPİYONASI</v>
      </c>
      <c r="B2" s="154"/>
      <c r="C2" s="154"/>
      <c r="D2" s="154"/>
      <c r="E2" s="154"/>
      <c r="F2" s="154"/>
    </row>
    <row r="3" spans="1:6" ht="15.75">
      <c r="A3" s="155" t="str">
        <f>KAPAK!B29</f>
        <v>GÖNYELİ İLKOKULU</v>
      </c>
      <c r="B3" s="155"/>
      <c r="C3" s="155"/>
      <c r="D3" s="155"/>
      <c r="E3" s="155"/>
      <c r="F3" s="155"/>
    </row>
    <row r="4" spans="1:6" ht="12.75">
      <c r="A4" s="151" t="str">
        <f>KAPAK!B28</f>
        <v>YILDIZ ERKEKLER</v>
      </c>
      <c r="B4" s="151"/>
      <c r="C4" s="151"/>
      <c r="D4" s="14" t="str">
        <f>KAPAK!B27</f>
        <v>3000 Metre</v>
      </c>
      <c r="E4" s="156">
        <f>KAPAK!B30</f>
        <v>41992.416666666664</v>
      </c>
      <c r="F4" s="156"/>
    </row>
    <row r="5" spans="1:12" s="15" customFormat="1" ht="31.5" customHeight="1" thickBot="1">
      <c r="A5" s="71" t="s">
        <v>0</v>
      </c>
      <c r="B5" s="71" t="s">
        <v>1</v>
      </c>
      <c r="C5" s="72" t="s">
        <v>3</v>
      </c>
      <c r="D5" s="71" t="s">
        <v>28</v>
      </c>
      <c r="E5" s="71" t="s">
        <v>8</v>
      </c>
      <c r="F5" s="73" t="s">
        <v>2</v>
      </c>
      <c r="H5" s="16"/>
      <c r="I5" s="16"/>
      <c r="J5" s="16"/>
      <c r="K5" s="16"/>
      <c r="L5" s="16"/>
    </row>
    <row r="6" spans="1:6" ht="18" customHeight="1">
      <c r="A6" s="116">
        <v>1</v>
      </c>
      <c r="B6" s="117">
        <v>55</v>
      </c>
      <c r="C6" s="118" t="s">
        <v>33</v>
      </c>
      <c r="D6" s="118" t="s">
        <v>34</v>
      </c>
      <c r="E6" s="117" t="s">
        <v>35</v>
      </c>
      <c r="F6" s="119">
        <v>37167</v>
      </c>
    </row>
    <row r="7" spans="1:6" ht="18" customHeight="1">
      <c r="A7" s="120">
        <v>2</v>
      </c>
      <c r="B7" s="17">
        <v>57</v>
      </c>
      <c r="C7" s="18" t="s">
        <v>36</v>
      </c>
      <c r="D7" s="18" t="s">
        <v>34</v>
      </c>
      <c r="E7" s="19" t="s">
        <v>35</v>
      </c>
      <c r="F7" s="121">
        <v>36945</v>
      </c>
    </row>
    <row r="8" spans="1:6" ht="18" customHeight="1">
      <c r="A8" s="120">
        <v>3</v>
      </c>
      <c r="B8" s="17">
        <v>60</v>
      </c>
      <c r="C8" s="18" t="s">
        <v>37</v>
      </c>
      <c r="D8" s="18" t="s">
        <v>34</v>
      </c>
      <c r="E8" s="19" t="s">
        <v>35</v>
      </c>
      <c r="F8" s="121">
        <v>37526</v>
      </c>
    </row>
    <row r="9" spans="1:6" ht="18" customHeight="1">
      <c r="A9" s="120">
        <v>4</v>
      </c>
      <c r="B9" s="17">
        <v>61</v>
      </c>
      <c r="C9" s="18" t="s">
        <v>38</v>
      </c>
      <c r="D9" s="18" t="s">
        <v>34</v>
      </c>
      <c r="E9" s="19" t="s">
        <v>35</v>
      </c>
      <c r="F9" s="121">
        <v>37068</v>
      </c>
    </row>
    <row r="10" spans="1:6" ht="18" customHeight="1">
      <c r="A10" s="120">
        <v>5</v>
      </c>
      <c r="B10" s="17">
        <v>62</v>
      </c>
      <c r="C10" s="18" t="s">
        <v>39</v>
      </c>
      <c r="D10" s="18" t="s">
        <v>34</v>
      </c>
      <c r="E10" s="19" t="s">
        <v>35</v>
      </c>
      <c r="F10" s="121">
        <v>37352</v>
      </c>
    </row>
    <row r="11" spans="1:6" ht="18" customHeight="1" thickBot="1">
      <c r="A11" s="122">
        <v>6</v>
      </c>
      <c r="B11" s="123">
        <v>63</v>
      </c>
      <c r="C11" s="124" t="s">
        <v>40</v>
      </c>
      <c r="D11" s="124" t="s">
        <v>34</v>
      </c>
      <c r="E11" s="125" t="s">
        <v>35</v>
      </c>
      <c r="F11" s="126">
        <v>37618</v>
      </c>
    </row>
    <row r="12" spans="1:6" ht="18" customHeight="1">
      <c r="A12" s="116">
        <v>7</v>
      </c>
      <c r="B12" s="117">
        <v>79</v>
      </c>
      <c r="C12" s="118" t="s">
        <v>41</v>
      </c>
      <c r="D12" s="118" t="s">
        <v>42</v>
      </c>
      <c r="E12" s="127" t="s">
        <v>35</v>
      </c>
      <c r="F12" s="119">
        <v>37034</v>
      </c>
    </row>
    <row r="13" spans="1:6" ht="18" customHeight="1">
      <c r="A13" s="120">
        <v>8</v>
      </c>
      <c r="B13" s="17">
        <v>80</v>
      </c>
      <c r="C13" s="18" t="s">
        <v>43</v>
      </c>
      <c r="D13" s="18" t="s">
        <v>42</v>
      </c>
      <c r="E13" s="19" t="s">
        <v>35</v>
      </c>
      <c r="F13" s="121">
        <v>36896</v>
      </c>
    </row>
    <row r="14" spans="1:6" ht="18" customHeight="1">
      <c r="A14" s="120">
        <v>9</v>
      </c>
      <c r="B14" s="17">
        <v>81</v>
      </c>
      <c r="C14" s="18" t="s">
        <v>44</v>
      </c>
      <c r="D14" s="18" t="s">
        <v>42</v>
      </c>
      <c r="E14" s="19" t="s">
        <v>35</v>
      </c>
      <c r="F14" s="121">
        <v>37084</v>
      </c>
    </row>
    <row r="15" spans="1:6" ht="18" customHeight="1">
      <c r="A15" s="120">
        <v>10</v>
      </c>
      <c r="B15" s="17">
        <v>82</v>
      </c>
      <c r="C15" s="18" t="s">
        <v>45</v>
      </c>
      <c r="D15" s="18" t="s">
        <v>42</v>
      </c>
      <c r="E15" s="19" t="s">
        <v>35</v>
      </c>
      <c r="F15" s="121">
        <v>36953</v>
      </c>
    </row>
    <row r="16" spans="1:6" ht="18" customHeight="1">
      <c r="A16" s="120">
        <v>11</v>
      </c>
      <c r="B16" s="17">
        <v>84</v>
      </c>
      <c r="C16" s="18" t="s">
        <v>46</v>
      </c>
      <c r="D16" s="18" t="s">
        <v>42</v>
      </c>
      <c r="E16" s="19" t="s">
        <v>35</v>
      </c>
      <c r="F16" s="121">
        <v>36949</v>
      </c>
    </row>
    <row r="17" spans="1:6" ht="18" customHeight="1" thickBot="1">
      <c r="A17" s="122">
        <v>12</v>
      </c>
      <c r="B17" s="123">
        <v>85</v>
      </c>
      <c r="C17" s="124" t="s">
        <v>47</v>
      </c>
      <c r="D17" s="124" t="s">
        <v>42</v>
      </c>
      <c r="E17" s="125" t="s">
        <v>35</v>
      </c>
      <c r="F17" s="126">
        <v>37422</v>
      </c>
    </row>
    <row r="18" spans="1:6" ht="18" customHeight="1">
      <c r="A18" s="116">
        <v>13</v>
      </c>
      <c r="B18" s="117"/>
      <c r="C18" s="118"/>
      <c r="D18" s="118"/>
      <c r="E18" s="127"/>
      <c r="F18" s="119"/>
    </row>
    <row r="19" spans="1:6" ht="18" customHeight="1">
      <c r="A19" s="120">
        <v>14</v>
      </c>
      <c r="B19" s="17"/>
      <c r="C19" s="18"/>
      <c r="D19" s="18"/>
      <c r="E19" s="19"/>
      <c r="F19" s="121"/>
    </row>
    <row r="20" spans="1:6" ht="18" customHeight="1">
      <c r="A20" s="120">
        <v>15</v>
      </c>
      <c r="B20" s="17"/>
      <c r="C20" s="18"/>
      <c r="D20" s="18"/>
      <c r="E20" s="19"/>
      <c r="F20" s="121"/>
    </row>
    <row r="21" spans="1:6" ht="18" customHeight="1">
      <c r="A21" s="120">
        <v>16</v>
      </c>
      <c r="B21" s="17"/>
      <c r="C21" s="18"/>
      <c r="D21" s="18"/>
      <c r="E21" s="19"/>
      <c r="F21" s="121"/>
    </row>
    <row r="22" spans="1:6" ht="18" customHeight="1">
      <c r="A22" s="120">
        <v>17</v>
      </c>
      <c r="B22" s="17"/>
      <c r="C22" s="18"/>
      <c r="D22" s="18"/>
      <c r="E22" s="19"/>
      <c r="F22" s="121"/>
    </row>
    <row r="23" spans="1:6" ht="18" customHeight="1" thickBot="1">
      <c r="A23" s="122">
        <v>18</v>
      </c>
      <c r="B23" s="123"/>
      <c r="C23" s="124"/>
      <c r="D23" s="124"/>
      <c r="E23" s="125"/>
      <c r="F23" s="126"/>
    </row>
    <row r="24" spans="1:6" ht="18" customHeight="1">
      <c r="A24" s="116">
        <v>19</v>
      </c>
      <c r="B24" s="117"/>
      <c r="C24" s="118"/>
      <c r="D24" s="118"/>
      <c r="E24" s="127"/>
      <c r="F24" s="119"/>
    </row>
    <row r="25" spans="1:6" ht="18" customHeight="1">
      <c r="A25" s="120">
        <v>20</v>
      </c>
      <c r="B25" s="17"/>
      <c r="C25" s="18"/>
      <c r="D25" s="18"/>
      <c r="E25" s="19"/>
      <c r="F25" s="121"/>
    </row>
    <row r="26" spans="1:6" ht="18" customHeight="1">
      <c r="A26" s="120">
        <v>21</v>
      </c>
      <c r="B26" s="17"/>
      <c r="C26" s="18"/>
      <c r="D26" s="18"/>
      <c r="E26" s="19"/>
      <c r="F26" s="121"/>
    </row>
    <row r="27" spans="1:6" ht="18" customHeight="1">
      <c r="A27" s="120">
        <v>22</v>
      </c>
      <c r="B27" s="17"/>
      <c r="C27" s="18"/>
      <c r="D27" s="18"/>
      <c r="E27" s="19"/>
      <c r="F27" s="121"/>
    </row>
    <row r="28" spans="1:6" ht="18" customHeight="1">
      <c r="A28" s="120">
        <v>23</v>
      </c>
      <c r="B28" s="17"/>
      <c r="C28" s="18"/>
      <c r="D28" s="18"/>
      <c r="E28" s="19"/>
      <c r="F28" s="121"/>
    </row>
    <row r="29" spans="1:6" ht="18" customHeight="1" thickBot="1">
      <c r="A29" s="122">
        <v>24</v>
      </c>
      <c r="B29" s="123"/>
      <c r="C29" s="124"/>
      <c r="D29" s="124"/>
      <c r="E29" s="125"/>
      <c r="F29" s="126"/>
    </row>
    <row r="30" spans="1:6" ht="18" customHeight="1">
      <c r="A30" s="116">
        <v>25</v>
      </c>
      <c r="B30" s="117"/>
      <c r="C30" s="118"/>
      <c r="D30" s="118"/>
      <c r="E30" s="127"/>
      <c r="F30" s="119"/>
    </row>
    <row r="31" spans="1:6" ht="18" customHeight="1">
      <c r="A31" s="120">
        <v>26</v>
      </c>
      <c r="B31" s="17"/>
      <c r="C31" s="18"/>
      <c r="D31" s="18"/>
      <c r="E31" s="19"/>
      <c r="F31" s="121"/>
    </row>
    <row r="32" spans="1:6" ht="18" customHeight="1">
      <c r="A32" s="120">
        <v>27</v>
      </c>
      <c r="B32" s="17"/>
      <c r="C32" s="18"/>
      <c r="D32" s="18"/>
      <c r="E32" s="19"/>
      <c r="F32" s="121"/>
    </row>
    <row r="33" spans="1:6" ht="18" customHeight="1">
      <c r="A33" s="120">
        <v>28</v>
      </c>
      <c r="B33" s="17"/>
      <c r="C33" s="18"/>
      <c r="D33" s="18"/>
      <c r="E33" s="19"/>
      <c r="F33" s="121"/>
    </row>
    <row r="34" spans="1:6" ht="18" customHeight="1">
      <c r="A34" s="120">
        <v>29</v>
      </c>
      <c r="B34" s="17"/>
      <c r="C34" s="18"/>
      <c r="D34" s="18"/>
      <c r="E34" s="19"/>
      <c r="F34" s="121"/>
    </row>
    <row r="35" spans="1:6" ht="18" customHeight="1" thickBot="1">
      <c r="A35" s="122">
        <v>30</v>
      </c>
      <c r="B35" s="123"/>
      <c r="C35" s="124"/>
      <c r="D35" s="124"/>
      <c r="E35" s="125"/>
      <c r="F35" s="126"/>
    </row>
    <row r="36" spans="1:6" ht="18" customHeight="1">
      <c r="A36" s="116">
        <v>31</v>
      </c>
      <c r="B36" s="117"/>
      <c r="C36" s="118"/>
      <c r="D36" s="118"/>
      <c r="E36" s="127"/>
      <c r="F36" s="119"/>
    </row>
    <row r="37" spans="1:6" ht="18" customHeight="1">
      <c r="A37" s="120">
        <v>32</v>
      </c>
      <c r="B37" s="17"/>
      <c r="C37" s="18"/>
      <c r="D37" s="18"/>
      <c r="E37" s="19"/>
      <c r="F37" s="121"/>
    </row>
    <row r="38" spans="1:6" ht="18" customHeight="1">
      <c r="A38" s="120">
        <v>33</v>
      </c>
      <c r="B38" s="17"/>
      <c r="C38" s="18"/>
      <c r="D38" s="18"/>
      <c r="E38" s="19"/>
      <c r="F38" s="121"/>
    </row>
    <row r="39" spans="1:6" ht="18" customHeight="1">
      <c r="A39" s="120">
        <v>34</v>
      </c>
      <c r="B39" s="17"/>
      <c r="C39" s="18"/>
      <c r="D39" s="18"/>
      <c r="E39" s="19"/>
      <c r="F39" s="121"/>
    </row>
    <row r="40" spans="1:6" ht="18" customHeight="1">
      <c r="A40" s="120">
        <v>35</v>
      </c>
      <c r="B40" s="17"/>
      <c r="C40" s="18"/>
      <c r="D40" s="18"/>
      <c r="E40" s="19"/>
      <c r="F40" s="121"/>
    </row>
    <row r="41" spans="1:6" ht="18" customHeight="1" thickBot="1">
      <c r="A41" s="122">
        <v>36</v>
      </c>
      <c r="B41" s="123"/>
      <c r="C41" s="124"/>
      <c r="D41" s="124"/>
      <c r="E41" s="125"/>
      <c r="F41" s="126"/>
    </row>
    <row r="42" spans="1:6" ht="18" customHeight="1">
      <c r="A42" s="116">
        <v>37</v>
      </c>
      <c r="B42" s="117"/>
      <c r="C42" s="118"/>
      <c r="D42" s="118"/>
      <c r="E42" s="127"/>
      <c r="F42" s="119"/>
    </row>
    <row r="43" spans="1:6" ht="18" customHeight="1">
      <c r="A43" s="120">
        <v>38</v>
      </c>
      <c r="B43" s="17"/>
      <c r="C43" s="18"/>
      <c r="D43" s="18"/>
      <c r="E43" s="19"/>
      <c r="F43" s="121"/>
    </row>
    <row r="44" spans="1:6" ht="18" customHeight="1">
      <c r="A44" s="120">
        <v>39</v>
      </c>
      <c r="B44" s="17"/>
      <c r="C44" s="18"/>
      <c r="D44" s="18"/>
      <c r="E44" s="19"/>
      <c r="F44" s="121"/>
    </row>
    <row r="45" spans="1:6" ht="18" customHeight="1">
      <c r="A45" s="120">
        <v>40</v>
      </c>
      <c r="B45" s="17"/>
      <c r="C45" s="18"/>
      <c r="D45" s="18"/>
      <c r="E45" s="19"/>
      <c r="F45" s="121"/>
    </row>
    <row r="46" spans="1:6" ht="18" customHeight="1">
      <c r="A46" s="120">
        <v>41</v>
      </c>
      <c r="B46" s="17"/>
      <c r="C46" s="18"/>
      <c r="D46" s="18"/>
      <c r="E46" s="19"/>
      <c r="F46" s="121"/>
    </row>
    <row r="47" spans="1:6" ht="18" customHeight="1" thickBot="1">
      <c r="A47" s="122">
        <v>42</v>
      </c>
      <c r="B47" s="123"/>
      <c r="C47" s="124"/>
      <c r="D47" s="124"/>
      <c r="E47" s="125"/>
      <c r="F47" s="126"/>
    </row>
    <row r="48" spans="1:6" ht="18" customHeight="1">
      <c r="A48" s="116">
        <v>43</v>
      </c>
      <c r="B48" s="117"/>
      <c r="C48" s="118"/>
      <c r="D48" s="118"/>
      <c r="E48" s="127"/>
      <c r="F48" s="119"/>
    </row>
    <row r="49" spans="1:6" ht="18" customHeight="1">
      <c r="A49" s="120">
        <v>44</v>
      </c>
      <c r="B49" s="17"/>
      <c r="C49" s="18"/>
      <c r="D49" s="18"/>
      <c r="E49" s="19"/>
      <c r="F49" s="121"/>
    </row>
    <row r="50" spans="1:6" ht="18" customHeight="1">
      <c r="A50" s="120">
        <v>45</v>
      </c>
      <c r="B50" s="17"/>
      <c r="C50" s="18"/>
      <c r="D50" s="18"/>
      <c r="E50" s="19"/>
      <c r="F50" s="121"/>
    </row>
    <row r="51" spans="1:6" ht="18" customHeight="1">
      <c r="A51" s="120">
        <v>46</v>
      </c>
      <c r="B51" s="17"/>
      <c r="C51" s="18"/>
      <c r="D51" s="18"/>
      <c r="E51" s="19"/>
      <c r="F51" s="121"/>
    </row>
    <row r="52" spans="1:6" ht="18" customHeight="1">
      <c r="A52" s="120">
        <v>47</v>
      </c>
      <c r="B52" s="17"/>
      <c r="C52" s="18"/>
      <c r="D52" s="18"/>
      <c r="E52" s="19"/>
      <c r="F52" s="121"/>
    </row>
    <row r="53" spans="1:6" ht="18" customHeight="1" thickBot="1">
      <c r="A53" s="122">
        <v>48</v>
      </c>
      <c r="B53" s="123"/>
      <c r="C53" s="124"/>
      <c r="D53" s="124"/>
      <c r="E53" s="125"/>
      <c r="F53" s="126"/>
    </row>
    <row r="54" spans="1:6" ht="18" customHeight="1">
      <c r="A54" s="116">
        <v>49</v>
      </c>
      <c r="B54" s="117"/>
      <c r="C54" s="118"/>
      <c r="D54" s="118"/>
      <c r="E54" s="127"/>
      <c r="F54" s="119"/>
    </row>
    <row r="55" spans="1:6" ht="18" customHeight="1">
      <c r="A55" s="120">
        <v>50</v>
      </c>
      <c r="B55" s="17"/>
      <c r="C55" s="18"/>
      <c r="D55" s="18"/>
      <c r="E55" s="19"/>
      <c r="F55" s="121"/>
    </row>
    <row r="56" spans="1:6" ht="18" customHeight="1">
      <c r="A56" s="120">
        <v>51</v>
      </c>
      <c r="B56" s="17"/>
      <c r="C56" s="18"/>
      <c r="D56" s="18"/>
      <c r="E56" s="19"/>
      <c r="F56" s="121"/>
    </row>
    <row r="57" spans="1:6" ht="18" customHeight="1">
      <c r="A57" s="120">
        <v>52</v>
      </c>
      <c r="B57" s="17"/>
      <c r="C57" s="18"/>
      <c r="D57" s="18"/>
      <c r="E57" s="19"/>
      <c r="F57" s="121"/>
    </row>
    <row r="58" spans="1:6" ht="18" customHeight="1">
      <c r="A58" s="120">
        <v>53</v>
      </c>
      <c r="B58" s="17"/>
      <c r="C58" s="18"/>
      <c r="D58" s="18"/>
      <c r="E58" s="19"/>
      <c r="F58" s="121"/>
    </row>
    <row r="59" spans="1:6" ht="18" customHeight="1" thickBot="1">
      <c r="A59" s="122">
        <v>54</v>
      </c>
      <c r="B59" s="123"/>
      <c r="C59" s="124"/>
      <c r="D59" s="124"/>
      <c r="E59" s="125"/>
      <c r="F59" s="126"/>
    </row>
    <row r="60" spans="1:6" ht="18" customHeight="1">
      <c r="A60" s="116">
        <v>55</v>
      </c>
      <c r="B60" s="117"/>
      <c r="C60" s="118"/>
      <c r="D60" s="118"/>
      <c r="E60" s="127"/>
      <c r="F60" s="119"/>
    </row>
    <row r="61" spans="1:6" ht="18" customHeight="1">
      <c r="A61" s="120">
        <v>56</v>
      </c>
      <c r="B61" s="17"/>
      <c r="C61" s="18"/>
      <c r="D61" s="18"/>
      <c r="E61" s="19"/>
      <c r="F61" s="121"/>
    </row>
    <row r="62" spans="1:6" ht="18" customHeight="1">
      <c r="A62" s="120">
        <v>57</v>
      </c>
      <c r="B62" s="17"/>
      <c r="C62" s="18"/>
      <c r="D62" s="18"/>
      <c r="E62" s="19"/>
      <c r="F62" s="121"/>
    </row>
    <row r="63" spans="1:6" ht="18" customHeight="1">
      <c r="A63" s="120">
        <v>58</v>
      </c>
      <c r="B63" s="17"/>
      <c r="C63" s="18"/>
      <c r="D63" s="18"/>
      <c r="E63" s="19"/>
      <c r="F63" s="121"/>
    </row>
    <row r="64" spans="1:6" ht="18" customHeight="1">
      <c r="A64" s="120">
        <v>59</v>
      </c>
      <c r="B64" s="17"/>
      <c r="C64" s="18"/>
      <c r="D64" s="18"/>
      <c r="E64" s="19"/>
      <c r="F64" s="121"/>
    </row>
    <row r="65" spans="1:6" ht="18" customHeight="1" thickBot="1">
      <c r="A65" s="122">
        <v>60</v>
      </c>
      <c r="B65" s="123"/>
      <c r="C65" s="124"/>
      <c r="D65" s="124"/>
      <c r="E65" s="125"/>
      <c r="F65" s="126"/>
    </row>
    <row r="66" spans="1:6" ht="18" customHeight="1">
      <c r="A66" s="116">
        <v>61</v>
      </c>
      <c r="B66" s="117"/>
      <c r="C66" s="118"/>
      <c r="D66" s="118"/>
      <c r="E66" s="127"/>
      <c r="F66" s="119"/>
    </row>
    <row r="67" spans="1:6" ht="18" customHeight="1">
      <c r="A67" s="120">
        <v>62</v>
      </c>
      <c r="B67" s="17"/>
      <c r="C67" s="18"/>
      <c r="D67" s="18"/>
      <c r="E67" s="19"/>
      <c r="F67" s="121"/>
    </row>
    <row r="68" spans="1:6" ht="18" customHeight="1">
      <c r="A68" s="120">
        <v>63</v>
      </c>
      <c r="B68" s="17"/>
      <c r="C68" s="18"/>
      <c r="D68" s="18"/>
      <c r="E68" s="19"/>
      <c r="F68" s="121"/>
    </row>
    <row r="69" spans="1:6" ht="18" customHeight="1">
      <c r="A69" s="120">
        <v>64</v>
      </c>
      <c r="B69" s="17"/>
      <c r="C69" s="18"/>
      <c r="D69" s="18"/>
      <c r="E69" s="19"/>
      <c r="F69" s="121"/>
    </row>
    <row r="70" spans="1:6" ht="18" customHeight="1">
      <c r="A70" s="120">
        <v>65</v>
      </c>
      <c r="B70" s="17"/>
      <c r="C70" s="18"/>
      <c r="D70" s="18"/>
      <c r="E70" s="19"/>
      <c r="F70" s="121"/>
    </row>
    <row r="71" spans="1:6" ht="18" customHeight="1" thickBot="1">
      <c r="A71" s="122">
        <v>66</v>
      </c>
      <c r="B71" s="123"/>
      <c r="C71" s="124"/>
      <c r="D71" s="124"/>
      <c r="E71" s="125"/>
      <c r="F71" s="126"/>
    </row>
    <row r="72" spans="1:6" ht="18" customHeight="1">
      <c r="A72" s="116">
        <v>67</v>
      </c>
      <c r="B72" s="117"/>
      <c r="C72" s="118"/>
      <c r="D72" s="118"/>
      <c r="E72" s="127"/>
      <c r="F72" s="119"/>
    </row>
    <row r="73" spans="1:6" ht="18" customHeight="1">
      <c r="A73" s="120">
        <v>68</v>
      </c>
      <c r="B73" s="17"/>
      <c r="C73" s="18"/>
      <c r="D73" s="18"/>
      <c r="E73" s="19"/>
      <c r="F73" s="121"/>
    </row>
    <row r="74" spans="1:6" ht="18" customHeight="1">
      <c r="A74" s="120">
        <v>69</v>
      </c>
      <c r="B74" s="17"/>
      <c r="C74" s="18"/>
      <c r="D74" s="18"/>
      <c r="E74" s="19"/>
      <c r="F74" s="121"/>
    </row>
    <row r="75" spans="1:6" ht="18" customHeight="1">
      <c r="A75" s="120">
        <v>70</v>
      </c>
      <c r="B75" s="17"/>
      <c r="C75" s="18"/>
      <c r="D75" s="18"/>
      <c r="E75" s="19"/>
      <c r="F75" s="121"/>
    </row>
    <row r="76" spans="1:6" ht="18" customHeight="1">
      <c r="A76" s="120">
        <v>71</v>
      </c>
      <c r="B76" s="17"/>
      <c r="C76" s="18"/>
      <c r="D76" s="18"/>
      <c r="E76" s="19"/>
      <c r="F76" s="121"/>
    </row>
    <row r="77" spans="1:6" ht="18" customHeight="1" thickBot="1">
      <c r="A77" s="122">
        <v>72</v>
      </c>
      <c r="B77" s="123"/>
      <c r="C77" s="124"/>
      <c r="D77" s="124"/>
      <c r="E77" s="125"/>
      <c r="F77" s="126"/>
    </row>
    <row r="78" spans="1:6" ht="18" customHeight="1">
      <c r="A78" s="116">
        <v>73</v>
      </c>
      <c r="B78" s="117"/>
      <c r="C78" s="118"/>
      <c r="D78" s="118"/>
      <c r="E78" s="127"/>
      <c r="F78" s="119"/>
    </row>
    <row r="79" spans="1:6" ht="18" customHeight="1">
      <c r="A79" s="120">
        <v>74</v>
      </c>
      <c r="B79" s="17"/>
      <c r="C79" s="18"/>
      <c r="D79" s="18"/>
      <c r="E79" s="19"/>
      <c r="F79" s="121"/>
    </row>
    <row r="80" spans="1:6" ht="18" customHeight="1">
      <c r="A80" s="120">
        <v>75</v>
      </c>
      <c r="B80" s="17"/>
      <c r="C80" s="18"/>
      <c r="D80" s="18"/>
      <c r="E80" s="19"/>
      <c r="F80" s="121"/>
    </row>
    <row r="81" spans="1:6" ht="18" customHeight="1">
      <c r="A81" s="120">
        <v>76</v>
      </c>
      <c r="B81" s="17"/>
      <c r="C81" s="18"/>
      <c r="D81" s="18"/>
      <c r="E81" s="19"/>
      <c r="F81" s="121"/>
    </row>
    <row r="82" spans="1:6" ht="18" customHeight="1">
      <c r="A82" s="120">
        <v>77</v>
      </c>
      <c r="B82" s="17"/>
      <c r="C82" s="18"/>
      <c r="D82" s="18"/>
      <c r="E82" s="19"/>
      <c r="F82" s="121"/>
    </row>
    <row r="83" spans="1:6" ht="18" customHeight="1" thickBot="1">
      <c r="A83" s="122">
        <v>78</v>
      </c>
      <c r="B83" s="123"/>
      <c r="C83" s="124"/>
      <c r="D83" s="124"/>
      <c r="E83" s="125"/>
      <c r="F83" s="126"/>
    </row>
    <row r="84" spans="1:6" ht="18" customHeight="1">
      <c r="A84" s="116">
        <v>79</v>
      </c>
      <c r="B84" s="117"/>
      <c r="C84" s="118"/>
      <c r="D84" s="118"/>
      <c r="E84" s="127"/>
      <c r="F84" s="119"/>
    </row>
    <row r="85" spans="1:6" ht="18" customHeight="1">
      <c r="A85" s="120">
        <v>80</v>
      </c>
      <c r="B85" s="17"/>
      <c r="C85" s="18"/>
      <c r="D85" s="18"/>
      <c r="E85" s="19"/>
      <c r="F85" s="121"/>
    </row>
    <row r="86" spans="1:6" ht="18" customHeight="1">
      <c r="A86" s="120">
        <v>81</v>
      </c>
      <c r="B86" s="17"/>
      <c r="C86" s="18"/>
      <c r="D86" s="18"/>
      <c r="E86" s="19"/>
      <c r="F86" s="121"/>
    </row>
    <row r="87" spans="1:6" ht="18" customHeight="1">
      <c r="A87" s="120">
        <v>82</v>
      </c>
      <c r="B87" s="17"/>
      <c r="C87" s="18"/>
      <c r="D87" s="18"/>
      <c r="E87" s="19"/>
      <c r="F87" s="121"/>
    </row>
    <row r="88" spans="1:6" ht="18" customHeight="1">
      <c r="A88" s="120">
        <v>83</v>
      </c>
      <c r="B88" s="17"/>
      <c r="C88" s="18"/>
      <c r="D88" s="18"/>
      <c r="E88" s="19"/>
      <c r="F88" s="121"/>
    </row>
    <row r="89" spans="1:6" ht="18" customHeight="1" thickBot="1">
      <c r="A89" s="122">
        <v>84</v>
      </c>
      <c r="B89" s="123"/>
      <c r="C89" s="124"/>
      <c r="D89" s="124"/>
      <c r="E89" s="125"/>
      <c r="F89" s="126"/>
    </row>
    <row r="90" spans="1:6" ht="18" customHeight="1">
      <c r="A90" s="116">
        <v>85</v>
      </c>
      <c r="B90" s="117"/>
      <c r="C90" s="118"/>
      <c r="D90" s="118"/>
      <c r="E90" s="127"/>
      <c r="F90" s="119"/>
    </row>
    <row r="91" spans="1:6" ht="18" customHeight="1">
      <c r="A91" s="120">
        <v>86</v>
      </c>
      <c r="B91" s="17"/>
      <c r="C91" s="18"/>
      <c r="D91" s="18"/>
      <c r="E91" s="19"/>
      <c r="F91" s="121"/>
    </row>
    <row r="92" spans="1:6" ht="18" customHeight="1">
      <c r="A92" s="120">
        <v>87</v>
      </c>
      <c r="B92" s="17"/>
      <c r="C92" s="18"/>
      <c r="D92" s="18"/>
      <c r="E92" s="19"/>
      <c r="F92" s="121"/>
    </row>
    <row r="93" spans="1:6" ht="18" customHeight="1">
      <c r="A93" s="120">
        <v>88</v>
      </c>
      <c r="B93" s="17"/>
      <c r="C93" s="18"/>
      <c r="D93" s="18"/>
      <c r="E93" s="19"/>
      <c r="F93" s="121"/>
    </row>
    <row r="94" spans="1:6" ht="18" customHeight="1">
      <c r="A94" s="120">
        <v>89</v>
      </c>
      <c r="B94" s="17"/>
      <c r="C94" s="18"/>
      <c r="D94" s="18"/>
      <c r="E94" s="19"/>
      <c r="F94" s="121"/>
    </row>
    <row r="95" spans="1:6" ht="18" customHeight="1" thickBot="1">
      <c r="A95" s="122">
        <v>90</v>
      </c>
      <c r="B95" s="123"/>
      <c r="C95" s="124"/>
      <c r="D95" s="124"/>
      <c r="E95" s="125"/>
      <c r="F95" s="126"/>
    </row>
  </sheetData>
  <sheetProtection/>
  <mergeCells count="5">
    <mergeCell ref="A4:C4"/>
    <mergeCell ref="A1:F1"/>
    <mergeCell ref="A2:F2"/>
    <mergeCell ref="A3:F3"/>
    <mergeCell ref="E4:F4"/>
  </mergeCells>
  <conditionalFormatting sqref="B6:B95">
    <cfRule type="duplicateValues" priority="24" dxfId="12" stopIfTrue="1">
      <formula>AND(COUNTIF($B$6:$B$95,B6)&gt;1,NOT(ISBLANK(B6)))</formula>
    </cfRule>
  </conditionalFormatting>
  <printOptions horizontalCentered="1"/>
  <pageMargins left="0.5118110236220472" right="0.11811023622047245" top="0.6692913385826772" bottom="0.5118110236220472" header="0.3937007874015748" footer="0.2755905511811024"/>
  <pageSetup fitToHeight="0" fitToWidth="1" horizontalDpi="300" verticalDpi="300" orientation="portrait" paperSize="9" scale="95" r:id="rId2"/>
  <headerFooter alignWithMargins="0">
    <oddFooter>&amp;C&amp;P</oddFooter>
  </headerFooter>
  <rowBreaks count="2" manualBreakCount="2">
    <brk id="35" max="5" man="1"/>
    <brk id="65" max="5" man="1"/>
  </rowBreaks>
  <drawing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P95"/>
  <sheetViews>
    <sheetView tabSelected="1" view="pageBreakPreview" zoomScaleSheetLayoutView="100" zoomScalePageLayoutView="0" workbookViewId="0" topLeftCell="A1">
      <selection activeCell="G18" sqref="G18"/>
    </sheetView>
  </sheetViews>
  <sheetFormatPr defaultColWidth="9.00390625" defaultRowHeight="12.75"/>
  <cols>
    <col min="1" max="1" width="4.25390625" style="36" bestFit="1" customWidth="1"/>
    <col min="2" max="2" width="6.375" style="36" bestFit="1" customWidth="1"/>
    <col min="3" max="3" width="24.375" style="82" customWidth="1"/>
    <col min="4" max="4" width="30.00390625" style="82" customWidth="1"/>
    <col min="5" max="5" width="6.625" style="74" customWidth="1"/>
    <col min="6" max="6" width="10.125" style="36" bestFit="1" customWidth="1"/>
    <col min="7" max="7" width="9.375" style="36" customWidth="1"/>
    <col min="8" max="8" width="7.375" style="74" customWidth="1"/>
    <col min="9" max="16384" width="9.125" style="74" customWidth="1"/>
  </cols>
  <sheetData>
    <row r="1" spans="1:10" ht="32.25" customHeight="1">
      <c r="A1" s="158" t="str">
        <f>KAPAK!A2</f>
        <v>KKTC MİLLİ EĞİTİM BAKANLIĞI</v>
      </c>
      <c r="B1" s="158"/>
      <c r="C1" s="158"/>
      <c r="D1" s="158"/>
      <c r="E1" s="158"/>
      <c r="F1" s="158"/>
      <c r="G1" s="158"/>
      <c r="H1" s="158"/>
      <c r="J1" s="36"/>
    </row>
    <row r="2" spans="1:8" ht="15.75" customHeight="1">
      <c r="A2" s="159" t="str">
        <f>KAPAK!B26</f>
        <v>OKULLAR ARASI KROS ŞAMPİYONASI</v>
      </c>
      <c r="B2" s="159"/>
      <c r="C2" s="159"/>
      <c r="D2" s="159"/>
      <c r="E2" s="159"/>
      <c r="F2" s="159"/>
      <c r="G2" s="159"/>
      <c r="H2" s="159"/>
    </row>
    <row r="3" spans="1:9" ht="15.75" customHeight="1">
      <c r="A3" s="160" t="str">
        <f>KAPAK!B29</f>
        <v>GÖNYELİ İLKOKULU</v>
      </c>
      <c r="B3" s="160"/>
      <c r="C3" s="160"/>
      <c r="D3" s="160"/>
      <c r="E3" s="160"/>
      <c r="F3" s="160"/>
      <c r="G3" s="160"/>
      <c r="H3" s="160"/>
      <c r="I3" s="75"/>
    </row>
    <row r="4" spans="1:8" ht="12.75">
      <c r="A4" s="157" t="str">
        <f>KAPAK!B28</f>
        <v>YILDIZ ERKEKLER</v>
      </c>
      <c r="B4" s="157"/>
      <c r="C4" s="157"/>
      <c r="D4" s="76" t="str">
        <f>KAPAK!B27</f>
        <v>3000 Metre</v>
      </c>
      <c r="E4" s="61"/>
      <c r="F4" s="161">
        <f>KAPAK!B30</f>
        <v>41992.416666666664</v>
      </c>
      <c r="G4" s="161"/>
      <c r="H4" s="161"/>
    </row>
    <row r="5" spans="1:16" s="80" customFormat="1" ht="33.75" customHeight="1">
      <c r="A5" s="77" t="s">
        <v>0</v>
      </c>
      <c r="B5" s="78" t="s">
        <v>1</v>
      </c>
      <c r="C5" s="78" t="s">
        <v>3</v>
      </c>
      <c r="D5" s="78" t="s">
        <v>28</v>
      </c>
      <c r="E5" s="78" t="s">
        <v>8</v>
      </c>
      <c r="F5" s="79" t="s">
        <v>2</v>
      </c>
      <c r="G5" s="78" t="s">
        <v>4</v>
      </c>
      <c r="H5" s="78" t="s">
        <v>15</v>
      </c>
      <c r="L5" s="81"/>
      <c r="M5" s="81"/>
      <c r="N5" s="81"/>
      <c r="O5" s="81"/>
      <c r="P5" s="81"/>
    </row>
    <row r="6" spans="1:10" ht="19.5" customHeight="1">
      <c r="A6" s="8">
        <f>IF(B6&lt;&gt;"",1,"")</f>
        <v>1</v>
      </c>
      <c r="B6" s="115">
        <v>79</v>
      </c>
      <c r="C6" s="9" t="str">
        <f>IF(ISERROR(VLOOKUP(B6,'START LİSTE'!$B$6:$F$439,2,0)),"",VLOOKUP(B6,'START LİSTE'!$B$6:$F$439,2,0))</f>
        <v>OSMAN SADETOĞLU</v>
      </c>
      <c r="D6" s="9" t="str">
        <f>IF(ISERROR(VLOOKUP(B6,'START LİSTE'!$B$6:$F$439,3,0)),"",VLOOKUP(B6,'START LİSTE'!$B$6:$F$439,3,0))</f>
        <v>YAKIN DOĞU KOLEJİ</v>
      </c>
      <c r="E6" s="10" t="str">
        <f>IF(ISERROR(VLOOKUP(B6,'START LİSTE'!$B$6:$F$439,4,0)),"",VLOOKUP(B6,'START LİSTE'!$B$6:$F$439,4,0))</f>
        <v>T</v>
      </c>
      <c r="F6" s="11">
        <f>IF(ISERROR(VLOOKUP($B6,'START LİSTE'!$B$6:$F$439,5,0)),"",VLOOKUP($B6,'START LİSTE'!$B$6:$F$439,5,0))</f>
        <v>37034</v>
      </c>
      <c r="G6" s="110">
        <v>1158</v>
      </c>
      <c r="H6" s="12">
        <f>IF(OR(G6="DQ",G6="DNF",G6="DNS"),"-",IF(B6&lt;&gt;"",IF(E6="F",0,1),""))</f>
        <v>1</v>
      </c>
      <c r="J6" s="36"/>
    </row>
    <row r="7" spans="1:10" ht="19.5" customHeight="1">
      <c r="A7" s="8">
        <f>IF(B7&lt;&gt;"",A6+1,"")</f>
        <v>2</v>
      </c>
      <c r="B7" s="115">
        <v>84</v>
      </c>
      <c r="C7" s="9" t="str">
        <f>IF(ISERROR(VLOOKUP(B7,'START LİSTE'!$B$6:$F$439,2,0)),"",VLOOKUP(B7,'START LİSTE'!$B$6:$F$439,2,0))</f>
        <v>ALP KIVANÇ RIZA</v>
      </c>
      <c r="D7" s="9" t="str">
        <f>IF(ISERROR(VLOOKUP(B7,'START LİSTE'!$B$6:$F$439,3,0)),"",VLOOKUP(B7,'START LİSTE'!$B$6:$F$439,3,0))</f>
        <v>YAKIN DOĞU KOLEJİ</v>
      </c>
      <c r="E7" s="10" t="str">
        <f>IF(ISERROR(VLOOKUP(B7,'START LİSTE'!$B$6:$F$439,4,0)),"",VLOOKUP(B7,'START LİSTE'!$B$6:$F$439,4,0))</f>
        <v>T</v>
      </c>
      <c r="F7" s="11">
        <f>IF(ISERROR(VLOOKUP($B7,'START LİSTE'!$B$6:$F$439,5,0)),"",VLOOKUP($B7,'START LİSTE'!$B$6:$F$439,5,0))</f>
        <v>36949</v>
      </c>
      <c r="G7" s="110">
        <v>1215</v>
      </c>
      <c r="H7" s="12">
        <f>IF(OR(G7="DQ",G7="DNF",G7="DNS"),"-",IF(B7&lt;&gt;"",IF(E7="F",H6,H6+1),""))</f>
        <v>2</v>
      </c>
      <c r="J7" s="36"/>
    </row>
    <row r="8" spans="1:10" ht="19.5" customHeight="1">
      <c r="A8" s="8">
        <f aca="true" t="shared" si="0" ref="A8:A71">IF(B8&lt;&gt;"",A7+1,"")</f>
        <v>3</v>
      </c>
      <c r="B8" s="115">
        <v>61</v>
      </c>
      <c r="C8" s="9" t="str">
        <f>IF(ISERROR(VLOOKUP(B8,'START LİSTE'!$B$6:$F$439,2,0)),"",VLOOKUP(B8,'START LİSTE'!$B$6:$F$439,2,0))</f>
        <v>ÖZGÜR ÖRENCİK</v>
      </c>
      <c r="D8" s="9" t="str">
        <f>IF(ISERROR(VLOOKUP(B8,'START LİSTE'!$B$6:$F$439,3,0)),"",VLOOKUP(B8,'START LİSTE'!$B$6:$F$439,3,0))</f>
        <v>ATLEKS SANVERLER ORTAOKULU </v>
      </c>
      <c r="E8" s="10" t="str">
        <f>IF(ISERROR(VLOOKUP(B8,'START LİSTE'!$B$6:$F$439,4,0)),"",VLOOKUP(B8,'START LİSTE'!$B$6:$F$439,4,0))</f>
        <v>T</v>
      </c>
      <c r="F8" s="11">
        <f>IF(ISERROR(VLOOKUP($B8,'START LİSTE'!$B$6:$F$439,5,0)),"",VLOOKUP($B8,'START LİSTE'!$B$6:$F$439,5,0))</f>
        <v>37068</v>
      </c>
      <c r="G8" s="110">
        <v>1230</v>
      </c>
      <c r="H8" s="12">
        <f aca="true" t="shared" si="1" ref="H8:H71">IF(OR(G8="DQ",G8="DNF",G8="DNS"),"-",IF(B8&lt;&gt;"",IF(E8="F",H7,H7+1),""))</f>
        <v>3</v>
      </c>
      <c r="J8" s="36"/>
    </row>
    <row r="9" spans="1:8" ht="19.5" customHeight="1">
      <c r="A9" s="8">
        <f t="shared" si="0"/>
        <v>4</v>
      </c>
      <c r="B9" s="115">
        <v>62</v>
      </c>
      <c r="C9" s="9" t="str">
        <f>IF(ISERROR(VLOOKUP(B9,'START LİSTE'!$B$6:$F$439,2,0)),"",VLOOKUP(B9,'START LİSTE'!$B$6:$F$439,2,0))</f>
        <v>ERTUNÇ SAYINER</v>
      </c>
      <c r="D9" s="9" t="str">
        <f>IF(ISERROR(VLOOKUP(B9,'START LİSTE'!$B$6:$F$439,3,0)),"",VLOOKUP(B9,'START LİSTE'!$B$6:$F$439,3,0))</f>
        <v>ATLEKS SANVERLER ORTAOKULU </v>
      </c>
      <c r="E9" s="10" t="str">
        <f>IF(ISERROR(VLOOKUP(B9,'START LİSTE'!$B$6:$F$439,4,0)),"",VLOOKUP(B9,'START LİSTE'!$B$6:$F$439,4,0))</f>
        <v>T</v>
      </c>
      <c r="F9" s="11">
        <f>IF(ISERROR(VLOOKUP($B9,'START LİSTE'!$B$6:$F$439,5,0)),"",VLOOKUP($B9,'START LİSTE'!$B$6:$F$439,5,0))</f>
        <v>37352</v>
      </c>
      <c r="G9" s="110">
        <v>1239</v>
      </c>
      <c r="H9" s="12">
        <f t="shared" si="1"/>
        <v>4</v>
      </c>
    </row>
    <row r="10" spans="1:8" ht="19.5" customHeight="1">
      <c r="A10" s="8">
        <f t="shared" si="0"/>
        <v>5</v>
      </c>
      <c r="B10" s="115">
        <v>80</v>
      </c>
      <c r="C10" s="9" t="str">
        <f>IF(ISERROR(VLOOKUP(B10,'START LİSTE'!$B$6:$F$439,2,0)),"",VLOOKUP(B10,'START LİSTE'!$B$6:$F$439,2,0))</f>
        <v>CEMAL REYHAN</v>
      </c>
      <c r="D10" s="9" t="str">
        <f>IF(ISERROR(VLOOKUP(B10,'START LİSTE'!$B$6:$F$439,3,0)),"",VLOOKUP(B10,'START LİSTE'!$B$6:$F$439,3,0))</f>
        <v>YAKIN DOĞU KOLEJİ</v>
      </c>
      <c r="E10" s="10" t="str">
        <f>IF(ISERROR(VLOOKUP(B10,'START LİSTE'!$B$6:$F$439,4,0)),"",VLOOKUP(B10,'START LİSTE'!$B$6:$F$439,4,0))</f>
        <v>T</v>
      </c>
      <c r="F10" s="11">
        <f>IF(ISERROR(VLOOKUP($B10,'START LİSTE'!$B$6:$F$439,5,0)),"",VLOOKUP($B10,'START LİSTE'!$B$6:$F$439,5,0))</f>
        <v>36896</v>
      </c>
      <c r="G10" s="110">
        <v>1248</v>
      </c>
      <c r="H10" s="12">
        <f t="shared" si="1"/>
        <v>5</v>
      </c>
    </row>
    <row r="11" spans="1:8" ht="19.5" customHeight="1">
      <c r="A11" s="8">
        <f t="shared" si="0"/>
        <v>6</v>
      </c>
      <c r="B11" s="115">
        <v>60</v>
      </c>
      <c r="C11" s="9" t="str">
        <f>IF(ISERROR(VLOOKUP(B11,'START LİSTE'!$B$6:$F$439,2,0)),"",VLOOKUP(B11,'START LİSTE'!$B$6:$F$439,2,0))</f>
        <v>MEHMET ALİ DEMİR</v>
      </c>
      <c r="D11" s="9" t="str">
        <f>IF(ISERROR(VLOOKUP(B11,'START LİSTE'!$B$6:$F$439,3,0)),"",VLOOKUP(B11,'START LİSTE'!$B$6:$F$439,3,0))</f>
        <v>ATLEKS SANVERLER ORTAOKULU </v>
      </c>
      <c r="E11" s="10" t="str">
        <f>IF(ISERROR(VLOOKUP(B11,'START LİSTE'!$B$6:$F$439,4,0)),"",VLOOKUP(B11,'START LİSTE'!$B$6:$F$439,4,0))</f>
        <v>T</v>
      </c>
      <c r="F11" s="11">
        <f>IF(ISERROR(VLOOKUP($B11,'START LİSTE'!$B$6:$F$439,5,0)),"",VLOOKUP($B11,'START LİSTE'!$B$6:$F$439,5,0))</f>
        <v>37526</v>
      </c>
      <c r="G11" s="110">
        <v>1257</v>
      </c>
      <c r="H11" s="12">
        <f t="shared" si="1"/>
        <v>6</v>
      </c>
    </row>
    <row r="12" spans="1:8" ht="19.5" customHeight="1">
      <c r="A12" s="8">
        <f t="shared" si="0"/>
        <v>7</v>
      </c>
      <c r="B12" s="115">
        <v>82</v>
      </c>
      <c r="C12" s="9" t="str">
        <f>IF(ISERROR(VLOOKUP(B12,'START LİSTE'!$B$6:$F$439,2,0)),"",VLOOKUP(B12,'START LİSTE'!$B$6:$F$439,2,0))</f>
        <v>ERAN KABİDAN</v>
      </c>
      <c r="D12" s="9" t="str">
        <f>IF(ISERROR(VLOOKUP(B12,'START LİSTE'!$B$6:$F$439,3,0)),"",VLOOKUP(B12,'START LİSTE'!$B$6:$F$439,3,0))</f>
        <v>YAKIN DOĞU KOLEJİ</v>
      </c>
      <c r="E12" s="10" t="str">
        <f>IF(ISERROR(VLOOKUP(B12,'START LİSTE'!$B$6:$F$439,4,0)),"",VLOOKUP(B12,'START LİSTE'!$B$6:$F$439,4,0))</f>
        <v>T</v>
      </c>
      <c r="F12" s="11">
        <f>IF(ISERROR(VLOOKUP($B12,'START LİSTE'!$B$6:$F$439,5,0)),"",VLOOKUP($B12,'START LİSTE'!$B$6:$F$439,5,0))</f>
        <v>36953</v>
      </c>
      <c r="G12" s="110">
        <v>1318</v>
      </c>
      <c r="H12" s="12">
        <f t="shared" si="1"/>
        <v>7</v>
      </c>
    </row>
    <row r="13" spans="1:8" ht="19.5" customHeight="1">
      <c r="A13" s="8">
        <f t="shared" si="0"/>
        <v>8</v>
      </c>
      <c r="B13" s="115">
        <v>63</v>
      </c>
      <c r="C13" s="9" t="str">
        <f>IF(ISERROR(VLOOKUP(B13,'START LİSTE'!$B$6:$F$439,2,0)),"",VLOOKUP(B13,'START LİSTE'!$B$6:$F$439,2,0))</f>
        <v>ENES AÇIKGÖZ</v>
      </c>
      <c r="D13" s="9" t="str">
        <f>IF(ISERROR(VLOOKUP(B13,'START LİSTE'!$B$6:$F$439,3,0)),"",VLOOKUP(B13,'START LİSTE'!$B$6:$F$439,3,0))</f>
        <v>ATLEKS SANVERLER ORTAOKULU </v>
      </c>
      <c r="E13" s="10" t="str">
        <f>IF(ISERROR(VLOOKUP(B13,'START LİSTE'!$B$6:$F$439,4,0)),"",VLOOKUP(B13,'START LİSTE'!$B$6:$F$439,4,0))</f>
        <v>T</v>
      </c>
      <c r="F13" s="11">
        <f>IF(ISERROR(VLOOKUP($B13,'START LİSTE'!$B$6:$F$439,5,0)),"",VLOOKUP($B13,'START LİSTE'!$B$6:$F$439,5,0))</f>
        <v>37618</v>
      </c>
      <c r="G13" s="110">
        <v>1320</v>
      </c>
      <c r="H13" s="12">
        <f t="shared" si="1"/>
        <v>8</v>
      </c>
    </row>
    <row r="14" spans="1:8" ht="19.5" customHeight="1">
      <c r="A14" s="8">
        <f t="shared" si="0"/>
        <v>9</v>
      </c>
      <c r="B14" s="115">
        <v>81</v>
      </c>
      <c r="C14" s="9" t="str">
        <f>IF(ISERROR(VLOOKUP(B14,'START LİSTE'!$B$6:$F$439,2,0)),"",VLOOKUP(B14,'START LİSTE'!$B$6:$F$439,2,0))</f>
        <v>CEMAL ŞEVKET KURT </v>
      </c>
      <c r="D14" s="9" t="str">
        <f>IF(ISERROR(VLOOKUP(B14,'START LİSTE'!$B$6:$F$439,3,0)),"",VLOOKUP(B14,'START LİSTE'!$B$6:$F$439,3,0))</f>
        <v>YAKIN DOĞU KOLEJİ</v>
      </c>
      <c r="E14" s="10" t="str">
        <f>IF(ISERROR(VLOOKUP(B14,'START LİSTE'!$B$6:$F$439,4,0)),"",VLOOKUP(B14,'START LİSTE'!$B$6:$F$439,4,0))</f>
        <v>T</v>
      </c>
      <c r="F14" s="11">
        <f>IF(ISERROR(VLOOKUP($B14,'START LİSTE'!$B$6:$F$439,5,0)),"",VLOOKUP($B14,'START LİSTE'!$B$6:$F$439,5,0))</f>
        <v>37084</v>
      </c>
      <c r="G14" s="110">
        <v>1322</v>
      </c>
      <c r="H14" s="12">
        <f t="shared" si="1"/>
        <v>9</v>
      </c>
    </row>
    <row r="15" spans="1:8" ht="19.5" customHeight="1">
      <c r="A15" s="8">
        <f t="shared" si="0"/>
        <v>10</v>
      </c>
      <c r="B15" s="115">
        <v>57</v>
      </c>
      <c r="C15" s="9" t="str">
        <f>IF(ISERROR(VLOOKUP(B15,'START LİSTE'!$B$6:$F$439,2,0)),"",VLOOKUP(B15,'START LİSTE'!$B$6:$F$439,2,0))</f>
        <v>MUSTAFA BAYRAKTAR</v>
      </c>
      <c r="D15" s="9" t="str">
        <f>IF(ISERROR(VLOOKUP(B15,'START LİSTE'!$B$6:$F$439,3,0)),"",VLOOKUP(B15,'START LİSTE'!$B$6:$F$439,3,0))</f>
        <v>ATLEKS SANVERLER ORTAOKULU </v>
      </c>
      <c r="E15" s="10" t="str">
        <f>IF(ISERROR(VLOOKUP(B15,'START LİSTE'!$B$6:$F$439,4,0)),"",VLOOKUP(B15,'START LİSTE'!$B$6:$F$439,4,0))</f>
        <v>T</v>
      </c>
      <c r="F15" s="11">
        <f>IF(ISERROR(VLOOKUP($B15,'START LİSTE'!$B$6:$F$439,5,0)),"",VLOOKUP($B15,'START LİSTE'!$B$6:$F$439,5,0))</f>
        <v>36945</v>
      </c>
      <c r="G15" s="110">
        <v>1334</v>
      </c>
      <c r="H15" s="12">
        <f t="shared" si="1"/>
        <v>10</v>
      </c>
    </row>
    <row r="16" spans="1:8" ht="19.5" customHeight="1">
      <c r="A16" s="8">
        <f t="shared" si="0"/>
        <v>11</v>
      </c>
      <c r="B16" s="115">
        <v>85</v>
      </c>
      <c r="C16" s="9" t="str">
        <f>IF(ISERROR(VLOOKUP(B16,'START LİSTE'!$B$6:$F$439,2,0)),"",VLOOKUP(B16,'START LİSTE'!$B$6:$F$439,2,0))</f>
        <v>AZAT ETKÜ</v>
      </c>
      <c r="D16" s="9" t="str">
        <f>IF(ISERROR(VLOOKUP(B16,'START LİSTE'!$B$6:$F$439,3,0)),"",VLOOKUP(B16,'START LİSTE'!$B$6:$F$439,3,0))</f>
        <v>YAKIN DOĞU KOLEJİ</v>
      </c>
      <c r="E16" s="10" t="str">
        <f>IF(ISERROR(VLOOKUP(B16,'START LİSTE'!$B$6:$F$439,4,0)),"",VLOOKUP(B16,'START LİSTE'!$B$6:$F$439,4,0))</f>
        <v>T</v>
      </c>
      <c r="F16" s="11">
        <f>IF(ISERROR(VLOOKUP($B16,'START LİSTE'!$B$6:$F$439,5,0)),"",VLOOKUP($B16,'START LİSTE'!$B$6:$F$439,5,0))</f>
        <v>37422</v>
      </c>
      <c r="G16" s="110">
        <v>1357</v>
      </c>
      <c r="H16" s="12">
        <f t="shared" si="1"/>
        <v>11</v>
      </c>
    </row>
    <row r="17" spans="1:8" ht="19.5" customHeight="1">
      <c r="A17" s="8">
        <f t="shared" si="0"/>
        <v>12</v>
      </c>
      <c r="B17" s="115">
        <v>55</v>
      </c>
      <c r="C17" s="9" t="str">
        <f>IF(ISERROR(VLOOKUP(B17,'START LİSTE'!$B$6:$F$439,2,0)),"",VLOOKUP(B17,'START LİSTE'!$B$6:$F$439,2,0))</f>
        <v>BERKEM ERENGİL </v>
      </c>
      <c r="D17" s="9" t="str">
        <f>IF(ISERROR(VLOOKUP(B17,'START LİSTE'!$B$6:$F$439,3,0)),"",VLOOKUP(B17,'START LİSTE'!$B$6:$F$439,3,0))</f>
        <v>ATLEKS SANVERLER ORTAOKULU </v>
      </c>
      <c r="E17" s="10" t="str">
        <f>IF(ISERROR(VLOOKUP(B17,'START LİSTE'!$B$6:$F$439,4,0)),"",VLOOKUP(B17,'START LİSTE'!$B$6:$F$439,4,0))</f>
        <v>T</v>
      </c>
      <c r="F17" s="11">
        <f>IF(ISERROR(VLOOKUP($B17,'START LİSTE'!$B$6:$F$439,5,0)),"",VLOOKUP($B17,'START LİSTE'!$B$6:$F$439,5,0))</f>
        <v>37167</v>
      </c>
      <c r="G17" s="110">
        <v>1419</v>
      </c>
      <c r="H17" s="12">
        <f t="shared" si="1"/>
        <v>12</v>
      </c>
    </row>
    <row r="18" spans="1:8" ht="19.5" customHeight="1">
      <c r="A18" s="8">
        <f t="shared" si="0"/>
      </c>
      <c r="B18" s="115"/>
      <c r="C18" s="9">
        <f>IF(ISERROR(VLOOKUP(B18,'START LİSTE'!$B$6:$F$439,2,0)),"",VLOOKUP(B18,'START LİSTE'!$B$6:$F$439,2,0))</f>
      </c>
      <c r="D18" s="9">
        <f>IF(ISERROR(VLOOKUP(B18,'START LİSTE'!$B$6:$F$439,3,0)),"",VLOOKUP(B18,'START LİSTE'!$B$6:$F$439,3,0))</f>
      </c>
      <c r="E18" s="10">
        <f>IF(ISERROR(VLOOKUP(B18,'START LİSTE'!$B$6:$F$439,4,0)),"",VLOOKUP(B18,'START LİSTE'!$B$6:$F$439,4,0))</f>
      </c>
      <c r="F18" s="11">
        <f>IF(ISERROR(VLOOKUP($B18,'START LİSTE'!$B$6:$F$439,5,0)),"",VLOOKUP($B18,'START LİSTE'!$B$6:$F$439,5,0))</f>
      </c>
      <c r="G18" s="110"/>
      <c r="H18" s="12">
        <f t="shared" si="1"/>
      </c>
    </row>
    <row r="19" spans="1:8" ht="19.5" customHeight="1">
      <c r="A19" s="8">
        <f t="shared" si="0"/>
      </c>
      <c r="B19" s="115"/>
      <c r="C19" s="9">
        <f>IF(ISERROR(VLOOKUP(B19,'START LİSTE'!$B$6:$F$439,2,0)),"",VLOOKUP(B19,'START LİSTE'!$B$6:$F$439,2,0))</f>
      </c>
      <c r="D19" s="9">
        <f>IF(ISERROR(VLOOKUP(B19,'START LİSTE'!$B$6:$F$439,3,0)),"",VLOOKUP(B19,'START LİSTE'!$B$6:$F$439,3,0))</f>
      </c>
      <c r="E19" s="10">
        <f>IF(ISERROR(VLOOKUP(B19,'START LİSTE'!$B$6:$F$439,4,0)),"",VLOOKUP(B19,'START LİSTE'!$B$6:$F$439,4,0))</f>
      </c>
      <c r="F19" s="11">
        <f>IF(ISERROR(VLOOKUP($B19,'START LİSTE'!$B$6:$F$439,5,0)),"",VLOOKUP($B19,'START LİSTE'!$B$6:$F$439,5,0))</f>
      </c>
      <c r="G19" s="110"/>
      <c r="H19" s="12">
        <f t="shared" si="1"/>
      </c>
    </row>
    <row r="20" spans="1:8" ht="19.5" customHeight="1">
      <c r="A20" s="8">
        <f t="shared" si="0"/>
      </c>
      <c r="B20" s="115"/>
      <c r="C20" s="9">
        <f>IF(ISERROR(VLOOKUP(B20,'START LİSTE'!$B$6:$F$439,2,0)),"",VLOOKUP(B20,'START LİSTE'!$B$6:$F$439,2,0))</f>
      </c>
      <c r="D20" s="9">
        <f>IF(ISERROR(VLOOKUP(B20,'START LİSTE'!$B$6:$F$439,3,0)),"",VLOOKUP(B20,'START LİSTE'!$B$6:$F$439,3,0))</f>
      </c>
      <c r="E20" s="10">
        <f>IF(ISERROR(VLOOKUP(B20,'START LİSTE'!$B$6:$F$439,4,0)),"",VLOOKUP(B20,'START LİSTE'!$B$6:$F$439,4,0))</f>
      </c>
      <c r="F20" s="11">
        <f>IF(ISERROR(VLOOKUP($B20,'START LİSTE'!$B$6:$F$439,5,0)),"",VLOOKUP($B20,'START LİSTE'!$B$6:$F$439,5,0))</f>
      </c>
      <c r="G20" s="110"/>
      <c r="H20" s="12">
        <f t="shared" si="1"/>
      </c>
    </row>
    <row r="21" spans="1:8" ht="19.5" customHeight="1">
      <c r="A21" s="8">
        <f t="shared" si="0"/>
      </c>
      <c r="B21" s="115"/>
      <c r="C21" s="9">
        <f>IF(ISERROR(VLOOKUP(B21,'START LİSTE'!$B$6:$F$439,2,0)),"",VLOOKUP(B21,'START LİSTE'!$B$6:$F$439,2,0))</f>
      </c>
      <c r="D21" s="9">
        <f>IF(ISERROR(VLOOKUP(B21,'START LİSTE'!$B$6:$F$439,3,0)),"",VLOOKUP(B21,'START LİSTE'!$B$6:$F$439,3,0))</f>
      </c>
      <c r="E21" s="10">
        <f>IF(ISERROR(VLOOKUP(B21,'START LİSTE'!$B$6:$F$439,4,0)),"",VLOOKUP(B21,'START LİSTE'!$B$6:$F$439,4,0))</f>
      </c>
      <c r="F21" s="11">
        <f>IF(ISERROR(VLOOKUP($B21,'START LİSTE'!$B$6:$F$439,5,0)),"",VLOOKUP($B21,'START LİSTE'!$B$6:$F$439,5,0))</f>
      </c>
      <c r="G21" s="110"/>
      <c r="H21" s="12">
        <f t="shared" si="1"/>
      </c>
    </row>
    <row r="22" spans="1:8" ht="19.5" customHeight="1">
      <c r="A22" s="8">
        <f t="shared" si="0"/>
      </c>
      <c r="B22" s="115"/>
      <c r="C22" s="9">
        <f>IF(ISERROR(VLOOKUP(B22,'START LİSTE'!$B$6:$F$439,2,0)),"",VLOOKUP(B22,'START LİSTE'!$B$6:$F$439,2,0))</f>
      </c>
      <c r="D22" s="9">
        <f>IF(ISERROR(VLOOKUP(B22,'START LİSTE'!$B$6:$F$439,3,0)),"",VLOOKUP(B22,'START LİSTE'!$B$6:$F$439,3,0))</f>
      </c>
      <c r="E22" s="10">
        <f>IF(ISERROR(VLOOKUP(B22,'START LİSTE'!$B$6:$F$439,4,0)),"",VLOOKUP(B22,'START LİSTE'!$B$6:$F$439,4,0))</f>
      </c>
      <c r="F22" s="11">
        <f>IF(ISERROR(VLOOKUP($B22,'START LİSTE'!$B$6:$F$439,5,0)),"",VLOOKUP($B22,'START LİSTE'!$B$6:$F$439,5,0))</f>
      </c>
      <c r="G22" s="110"/>
      <c r="H22" s="12">
        <f t="shared" si="1"/>
      </c>
    </row>
    <row r="23" spans="1:8" ht="19.5" customHeight="1">
      <c r="A23" s="8">
        <f t="shared" si="0"/>
      </c>
      <c r="B23" s="115"/>
      <c r="C23" s="9">
        <f>IF(ISERROR(VLOOKUP(B23,'START LİSTE'!$B$6:$F$439,2,0)),"",VLOOKUP(B23,'START LİSTE'!$B$6:$F$439,2,0))</f>
      </c>
      <c r="D23" s="9">
        <f>IF(ISERROR(VLOOKUP(B23,'START LİSTE'!$B$6:$F$439,3,0)),"",VLOOKUP(B23,'START LİSTE'!$B$6:$F$439,3,0))</f>
      </c>
      <c r="E23" s="10">
        <f>IF(ISERROR(VLOOKUP(B23,'START LİSTE'!$B$6:$F$439,4,0)),"",VLOOKUP(B23,'START LİSTE'!$B$6:$F$439,4,0))</f>
      </c>
      <c r="F23" s="11">
        <f>IF(ISERROR(VLOOKUP($B23,'START LİSTE'!$B$6:$F$439,5,0)),"",VLOOKUP($B23,'START LİSTE'!$B$6:$F$439,5,0))</f>
      </c>
      <c r="G23" s="110"/>
      <c r="H23" s="12">
        <f t="shared" si="1"/>
      </c>
    </row>
    <row r="24" spans="1:8" ht="19.5" customHeight="1">
      <c r="A24" s="8">
        <f t="shared" si="0"/>
      </c>
      <c r="B24" s="115"/>
      <c r="C24" s="9">
        <f>IF(ISERROR(VLOOKUP(B24,'START LİSTE'!$B$6:$F$439,2,0)),"",VLOOKUP(B24,'START LİSTE'!$B$6:$F$439,2,0))</f>
      </c>
      <c r="D24" s="9">
        <f>IF(ISERROR(VLOOKUP(B24,'START LİSTE'!$B$6:$F$439,3,0)),"",VLOOKUP(B24,'START LİSTE'!$B$6:$F$439,3,0))</f>
      </c>
      <c r="E24" s="10">
        <f>IF(ISERROR(VLOOKUP(B24,'START LİSTE'!$B$6:$F$439,4,0)),"",VLOOKUP(B24,'START LİSTE'!$B$6:$F$439,4,0))</f>
      </c>
      <c r="F24" s="11">
        <f>IF(ISERROR(VLOOKUP($B24,'START LİSTE'!$B$6:$F$439,5,0)),"",VLOOKUP($B24,'START LİSTE'!$B$6:$F$439,5,0))</f>
      </c>
      <c r="G24" s="110"/>
      <c r="H24" s="12">
        <f t="shared" si="1"/>
      </c>
    </row>
    <row r="25" spans="1:8" ht="19.5" customHeight="1">
      <c r="A25" s="8">
        <f t="shared" si="0"/>
      </c>
      <c r="B25" s="115"/>
      <c r="C25" s="9">
        <f>IF(ISERROR(VLOOKUP(B25,'START LİSTE'!$B$6:$F$439,2,0)),"",VLOOKUP(B25,'START LİSTE'!$B$6:$F$439,2,0))</f>
      </c>
      <c r="D25" s="9">
        <f>IF(ISERROR(VLOOKUP(B25,'START LİSTE'!$B$6:$F$439,3,0)),"",VLOOKUP(B25,'START LİSTE'!$B$6:$F$439,3,0))</f>
      </c>
      <c r="E25" s="10">
        <f>IF(ISERROR(VLOOKUP(B25,'START LİSTE'!$B$6:$F$439,4,0)),"",VLOOKUP(B25,'START LİSTE'!$B$6:$F$439,4,0))</f>
      </c>
      <c r="F25" s="11">
        <f>IF(ISERROR(VLOOKUP($B25,'START LİSTE'!$B$6:$F$439,5,0)),"",VLOOKUP($B25,'START LİSTE'!$B$6:$F$439,5,0))</f>
      </c>
      <c r="G25" s="110"/>
      <c r="H25" s="12">
        <f t="shared" si="1"/>
      </c>
    </row>
    <row r="26" spans="1:8" ht="19.5" customHeight="1">
      <c r="A26" s="8">
        <f t="shared" si="0"/>
      </c>
      <c r="B26" s="115"/>
      <c r="C26" s="9">
        <f>IF(ISERROR(VLOOKUP(B26,'START LİSTE'!$B$6:$F$439,2,0)),"",VLOOKUP(B26,'START LİSTE'!$B$6:$F$439,2,0))</f>
      </c>
      <c r="D26" s="9">
        <f>IF(ISERROR(VLOOKUP(B26,'START LİSTE'!$B$6:$F$439,3,0)),"",VLOOKUP(B26,'START LİSTE'!$B$6:$F$439,3,0))</f>
      </c>
      <c r="E26" s="10">
        <f>IF(ISERROR(VLOOKUP(B26,'START LİSTE'!$B$6:$F$439,4,0)),"",VLOOKUP(B26,'START LİSTE'!$B$6:$F$439,4,0))</f>
      </c>
      <c r="F26" s="11">
        <f>IF(ISERROR(VLOOKUP($B26,'START LİSTE'!$B$6:$F$439,5,0)),"",VLOOKUP($B26,'START LİSTE'!$B$6:$F$439,5,0))</f>
      </c>
      <c r="G26" s="110"/>
      <c r="H26" s="12">
        <f t="shared" si="1"/>
      </c>
    </row>
    <row r="27" spans="1:8" ht="19.5" customHeight="1">
      <c r="A27" s="8">
        <f t="shared" si="0"/>
      </c>
      <c r="B27" s="115"/>
      <c r="C27" s="9">
        <f>IF(ISERROR(VLOOKUP(B27,'START LİSTE'!$B$6:$F$439,2,0)),"",VLOOKUP(B27,'START LİSTE'!$B$6:$F$439,2,0))</f>
      </c>
      <c r="D27" s="9">
        <f>IF(ISERROR(VLOOKUP(B27,'START LİSTE'!$B$6:$F$439,3,0)),"",VLOOKUP(B27,'START LİSTE'!$B$6:$F$439,3,0))</f>
      </c>
      <c r="E27" s="10">
        <f>IF(ISERROR(VLOOKUP(B27,'START LİSTE'!$B$6:$F$439,4,0)),"",VLOOKUP(B27,'START LİSTE'!$B$6:$F$439,4,0))</f>
      </c>
      <c r="F27" s="11">
        <f>IF(ISERROR(VLOOKUP($B27,'START LİSTE'!$B$6:$F$439,5,0)),"",VLOOKUP($B27,'START LİSTE'!$B$6:$F$439,5,0))</f>
      </c>
      <c r="G27" s="110"/>
      <c r="H27" s="12">
        <f t="shared" si="1"/>
      </c>
    </row>
    <row r="28" spans="1:8" ht="19.5" customHeight="1">
      <c r="A28" s="8">
        <f t="shared" si="0"/>
      </c>
      <c r="B28" s="115"/>
      <c r="C28" s="9">
        <f>IF(ISERROR(VLOOKUP(B28,'START LİSTE'!$B$6:$F$439,2,0)),"",VLOOKUP(B28,'START LİSTE'!$B$6:$F$439,2,0))</f>
      </c>
      <c r="D28" s="9">
        <f>IF(ISERROR(VLOOKUP(B28,'START LİSTE'!$B$6:$F$439,3,0)),"",VLOOKUP(B28,'START LİSTE'!$B$6:$F$439,3,0))</f>
      </c>
      <c r="E28" s="10">
        <f>IF(ISERROR(VLOOKUP(B28,'START LİSTE'!$B$6:$F$439,4,0)),"",VLOOKUP(B28,'START LİSTE'!$B$6:$F$439,4,0))</f>
      </c>
      <c r="F28" s="11">
        <f>IF(ISERROR(VLOOKUP($B28,'START LİSTE'!$B$6:$F$439,5,0)),"",VLOOKUP($B28,'START LİSTE'!$B$6:$F$439,5,0))</f>
      </c>
      <c r="G28" s="110"/>
      <c r="H28" s="12">
        <f t="shared" si="1"/>
      </c>
    </row>
    <row r="29" spans="1:8" ht="19.5" customHeight="1">
      <c r="A29" s="8">
        <f t="shared" si="0"/>
      </c>
      <c r="B29" s="115"/>
      <c r="C29" s="9">
        <f>IF(ISERROR(VLOOKUP(B29,'START LİSTE'!$B$6:$F$439,2,0)),"",VLOOKUP(B29,'START LİSTE'!$B$6:$F$439,2,0))</f>
      </c>
      <c r="D29" s="9">
        <f>IF(ISERROR(VLOOKUP(B29,'START LİSTE'!$B$6:$F$439,3,0)),"",VLOOKUP(B29,'START LİSTE'!$B$6:$F$439,3,0))</f>
      </c>
      <c r="E29" s="10">
        <f>IF(ISERROR(VLOOKUP(B29,'START LİSTE'!$B$6:$F$439,4,0)),"",VLOOKUP(B29,'START LİSTE'!$B$6:$F$439,4,0))</f>
      </c>
      <c r="F29" s="11">
        <f>IF(ISERROR(VLOOKUP($B29,'START LİSTE'!$B$6:$F$439,5,0)),"",VLOOKUP($B29,'START LİSTE'!$B$6:$F$439,5,0))</f>
      </c>
      <c r="G29" s="110"/>
      <c r="H29" s="12">
        <f t="shared" si="1"/>
      </c>
    </row>
    <row r="30" spans="1:8" ht="19.5" customHeight="1">
      <c r="A30" s="8">
        <f t="shared" si="0"/>
      </c>
      <c r="B30" s="115"/>
      <c r="C30" s="9">
        <f>IF(ISERROR(VLOOKUP(B30,'START LİSTE'!$B$6:$F$439,2,0)),"",VLOOKUP(B30,'START LİSTE'!$B$6:$F$439,2,0))</f>
      </c>
      <c r="D30" s="9">
        <f>IF(ISERROR(VLOOKUP(B30,'START LİSTE'!$B$6:$F$439,3,0)),"",VLOOKUP(B30,'START LİSTE'!$B$6:$F$439,3,0))</f>
      </c>
      <c r="E30" s="10">
        <f>IF(ISERROR(VLOOKUP(B30,'START LİSTE'!$B$6:$F$439,4,0)),"",VLOOKUP(B30,'START LİSTE'!$B$6:$F$439,4,0))</f>
      </c>
      <c r="F30" s="11">
        <f>IF(ISERROR(VLOOKUP($B30,'START LİSTE'!$B$6:$F$439,5,0)),"",VLOOKUP($B30,'START LİSTE'!$B$6:$F$439,5,0))</f>
      </c>
      <c r="G30" s="110"/>
      <c r="H30" s="12">
        <f t="shared" si="1"/>
      </c>
    </row>
    <row r="31" spans="1:8" ht="19.5" customHeight="1">
      <c r="A31" s="8">
        <f t="shared" si="0"/>
      </c>
      <c r="B31" s="115"/>
      <c r="C31" s="9">
        <f>IF(ISERROR(VLOOKUP(B31,'START LİSTE'!$B$6:$F$439,2,0)),"",VLOOKUP(B31,'START LİSTE'!$B$6:$F$439,2,0))</f>
      </c>
      <c r="D31" s="9">
        <f>IF(ISERROR(VLOOKUP(B31,'START LİSTE'!$B$6:$F$439,3,0)),"",VLOOKUP(B31,'START LİSTE'!$B$6:$F$439,3,0))</f>
      </c>
      <c r="E31" s="10">
        <f>IF(ISERROR(VLOOKUP(B31,'START LİSTE'!$B$6:$F$439,4,0)),"",VLOOKUP(B31,'START LİSTE'!$B$6:$F$439,4,0))</f>
      </c>
      <c r="F31" s="11">
        <f>IF(ISERROR(VLOOKUP($B31,'START LİSTE'!$B$6:$F$439,5,0)),"",VLOOKUP($B31,'START LİSTE'!$B$6:$F$439,5,0))</f>
      </c>
      <c r="G31" s="110"/>
      <c r="H31" s="12">
        <f t="shared" si="1"/>
      </c>
    </row>
    <row r="32" spans="1:8" ht="19.5" customHeight="1">
      <c r="A32" s="8">
        <f t="shared" si="0"/>
      </c>
      <c r="B32" s="115"/>
      <c r="C32" s="9">
        <f>IF(ISERROR(VLOOKUP(B32,'START LİSTE'!$B$6:$F$439,2,0)),"",VLOOKUP(B32,'START LİSTE'!$B$6:$F$439,2,0))</f>
      </c>
      <c r="D32" s="9">
        <f>IF(ISERROR(VLOOKUP(B32,'START LİSTE'!$B$6:$F$439,3,0)),"",VLOOKUP(B32,'START LİSTE'!$B$6:$F$439,3,0))</f>
      </c>
      <c r="E32" s="10">
        <f>IF(ISERROR(VLOOKUP(B32,'START LİSTE'!$B$6:$F$439,4,0)),"",VLOOKUP(B32,'START LİSTE'!$B$6:$F$439,4,0))</f>
      </c>
      <c r="F32" s="11">
        <f>IF(ISERROR(VLOOKUP($B32,'START LİSTE'!$B$6:$F$439,5,0)),"",VLOOKUP($B32,'START LİSTE'!$B$6:$F$439,5,0))</f>
      </c>
      <c r="G32" s="110"/>
      <c r="H32" s="12">
        <f t="shared" si="1"/>
      </c>
    </row>
    <row r="33" spans="1:8" ht="19.5" customHeight="1">
      <c r="A33" s="8">
        <f t="shared" si="0"/>
      </c>
      <c r="B33" s="115"/>
      <c r="C33" s="9">
        <f>IF(ISERROR(VLOOKUP(B33,'START LİSTE'!$B$6:$F$439,2,0)),"",VLOOKUP(B33,'START LİSTE'!$B$6:$F$439,2,0))</f>
      </c>
      <c r="D33" s="9">
        <f>IF(ISERROR(VLOOKUP(B33,'START LİSTE'!$B$6:$F$439,3,0)),"",VLOOKUP(B33,'START LİSTE'!$B$6:$F$439,3,0))</f>
      </c>
      <c r="E33" s="10">
        <f>IF(ISERROR(VLOOKUP(B33,'START LİSTE'!$B$6:$F$439,4,0)),"",VLOOKUP(B33,'START LİSTE'!$B$6:$F$439,4,0))</f>
      </c>
      <c r="F33" s="11">
        <f>IF(ISERROR(VLOOKUP($B33,'START LİSTE'!$B$6:$F$439,5,0)),"",VLOOKUP($B33,'START LİSTE'!$B$6:$F$439,5,0))</f>
      </c>
      <c r="G33" s="110"/>
      <c r="H33" s="12">
        <f t="shared" si="1"/>
      </c>
    </row>
    <row r="34" spans="1:8" ht="19.5" customHeight="1">
      <c r="A34" s="8">
        <f t="shared" si="0"/>
      </c>
      <c r="B34" s="115"/>
      <c r="C34" s="9">
        <f>IF(ISERROR(VLOOKUP(B34,'START LİSTE'!$B$6:$F$439,2,0)),"",VLOOKUP(B34,'START LİSTE'!$B$6:$F$439,2,0))</f>
      </c>
      <c r="D34" s="9">
        <f>IF(ISERROR(VLOOKUP(B34,'START LİSTE'!$B$6:$F$439,3,0)),"",VLOOKUP(B34,'START LİSTE'!$B$6:$F$439,3,0))</f>
      </c>
      <c r="E34" s="10">
        <f>IF(ISERROR(VLOOKUP(B34,'START LİSTE'!$B$6:$F$439,4,0)),"",VLOOKUP(B34,'START LİSTE'!$B$6:$F$439,4,0))</f>
      </c>
      <c r="F34" s="11">
        <f>IF(ISERROR(VLOOKUP($B34,'START LİSTE'!$B$6:$F$439,5,0)),"",VLOOKUP($B34,'START LİSTE'!$B$6:$F$439,5,0))</f>
      </c>
      <c r="G34" s="110"/>
      <c r="H34" s="12">
        <f t="shared" si="1"/>
      </c>
    </row>
    <row r="35" spans="1:8" ht="19.5" customHeight="1">
      <c r="A35" s="8">
        <f t="shared" si="0"/>
      </c>
      <c r="B35" s="115"/>
      <c r="C35" s="9">
        <f>IF(ISERROR(VLOOKUP(B35,'START LİSTE'!$B$6:$F$439,2,0)),"",VLOOKUP(B35,'START LİSTE'!$B$6:$F$439,2,0))</f>
      </c>
      <c r="D35" s="9">
        <f>IF(ISERROR(VLOOKUP(B35,'START LİSTE'!$B$6:$F$439,3,0)),"",VLOOKUP(B35,'START LİSTE'!$B$6:$F$439,3,0))</f>
      </c>
      <c r="E35" s="10">
        <f>IF(ISERROR(VLOOKUP(B35,'START LİSTE'!$B$6:$F$439,4,0)),"",VLOOKUP(B35,'START LİSTE'!$B$6:$F$439,4,0))</f>
      </c>
      <c r="F35" s="11">
        <f>IF(ISERROR(VLOOKUP($B35,'START LİSTE'!$B$6:$F$439,5,0)),"",VLOOKUP($B35,'START LİSTE'!$B$6:$F$439,5,0))</f>
      </c>
      <c r="G35" s="110"/>
      <c r="H35" s="12">
        <f t="shared" si="1"/>
      </c>
    </row>
    <row r="36" spans="1:8" ht="19.5" customHeight="1">
      <c r="A36" s="8">
        <f t="shared" si="0"/>
      </c>
      <c r="B36" s="115"/>
      <c r="C36" s="9">
        <f>IF(ISERROR(VLOOKUP(B36,'START LİSTE'!$B$6:$F$439,2,0)),"",VLOOKUP(B36,'START LİSTE'!$B$6:$F$439,2,0))</f>
      </c>
      <c r="D36" s="9">
        <f>IF(ISERROR(VLOOKUP(B36,'START LİSTE'!$B$6:$F$439,3,0)),"",VLOOKUP(B36,'START LİSTE'!$B$6:$F$439,3,0))</f>
      </c>
      <c r="E36" s="10">
        <f>IF(ISERROR(VLOOKUP(B36,'START LİSTE'!$B$6:$F$439,4,0)),"",VLOOKUP(B36,'START LİSTE'!$B$6:$F$439,4,0))</f>
      </c>
      <c r="F36" s="11">
        <f>IF(ISERROR(VLOOKUP($B36,'START LİSTE'!$B$6:$F$439,5,0)),"",VLOOKUP($B36,'START LİSTE'!$B$6:$F$439,5,0))</f>
      </c>
      <c r="G36" s="110"/>
      <c r="H36" s="12">
        <f t="shared" si="1"/>
      </c>
    </row>
    <row r="37" spans="1:8" ht="19.5" customHeight="1">
      <c r="A37" s="8">
        <f t="shared" si="0"/>
      </c>
      <c r="B37" s="115"/>
      <c r="C37" s="9">
        <f>IF(ISERROR(VLOOKUP(B37,'START LİSTE'!$B$6:$F$439,2,0)),"",VLOOKUP(B37,'START LİSTE'!$B$6:$F$439,2,0))</f>
      </c>
      <c r="D37" s="9">
        <f>IF(ISERROR(VLOOKUP(B37,'START LİSTE'!$B$6:$F$439,3,0)),"",VLOOKUP(B37,'START LİSTE'!$B$6:$F$439,3,0))</f>
      </c>
      <c r="E37" s="10">
        <f>IF(ISERROR(VLOOKUP(B37,'START LİSTE'!$B$6:$F$439,4,0)),"",VLOOKUP(B37,'START LİSTE'!$B$6:$F$439,4,0))</f>
      </c>
      <c r="F37" s="11">
        <f>IF(ISERROR(VLOOKUP($B37,'START LİSTE'!$B$6:$F$439,5,0)),"",VLOOKUP($B37,'START LİSTE'!$B$6:$F$439,5,0))</f>
      </c>
      <c r="G37" s="110"/>
      <c r="H37" s="12">
        <f t="shared" si="1"/>
      </c>
    </row>
    <row r="38" spans="1:8" ht="19.5" customHeight="1">
      <c r="A38" s="8">
        <f t="shared" si="0"/>
      </c>
      <c r="B38" s="115"/>
      <c r="C38" s="9">
        <f>IF(ISERROR(VLOOKUP(B38,'START LİSTE'!$B$6:$F$439,2,0)),"",VLOOKUP(B38,'START LİSTE'!$B$6:$F$439,2,0))</f>
      </c>
      <c r="D38" s="9">
        <f>IF(ISERROR(VLOOKUP(B38,'START LİSTE'!$B$6:$F$439,3,0)),"",VLOOKUP(B38,'START LİSTE'!$B$6:$F$439,3,0))</f>
      </c>
      <c r="E38" s="10">
        <f>IF(ISERROR(VLOOKUP(B38,'START LİSTE'!$B$6:$F$439,4,0)),"",VLOOKUP(B38,'START LİSTE'!$B$6:$F$439,4,0))</f>
      </c>
      <c r="F38" s="11">
        <f>IF(ISERROR(VLOOKUP($B38,'START LİSTE'!$B$6:$F$439,5,0)),"",VLOOKUP($B38,'START LİSTE'!$B$6:$F$439,5,0))</f>
      </c>
      <c r="G38" s="110"/>
      <c r="H38" s="12">
        <f t="shared" si="1"/>
      </c>
    </row>
    <row r="39" spans="1:8" ht="19.5" customHeight="1">
      <c r="A39" s="8">
        <f t="shared" si="0"/>
      </c>
      <c r="B39" s="115"/>
      <c r="C39" s="9">
        <f>IF(ISERROR(VLOOKUP(B39,'START LİSTE'!$B$6:$F$439,2,0)),"",VLOOKUP(B39,'START LİSTE'!$B$6:$F$439,2,0))</f>
      </c>
      <c r="D39" s="9">
        <f>IF(ISERROR(VLOOKUP(B39,'START LİSTE'!$B$6:$F$439,3,0)),"",VLOOKUP(B39,'START LİSTE'!$B$6:$F$439,3,0))</f>
      </c>
      <c r="E39" s="10">
        <f>IF(ISERROR(VLOOKUP(B39,'START LİSTE'!$B$6:$F$439,4,0)),"",VLOOKUP(B39,'START LİSTE'!$B$6:$F$439,4,0))</f>
      </c>
      <c r="F39" s="11">
        <f>IF(ISERROR(VLOOKUP($B39,'START LİSTE'!$B$6:$F$439,5,0)),"",VLOOKUP($B39,'START LİSTE'!$B$6:$F$439,5,0))</f>
      </c>
      <c r="G39" s="110"/>
      <c r="H39" s="12">
        <f t="shared" si="1"/>
      </c>
    </row>
    <row r="40" spans="1:8" ht="19.5" customHeight="1">
      <c r="A40" s="8">
        <f t="shared" si="0"/>
      </c>
      <c r="B40" s="115"/>
      <c r="C40" s="9">
        <f>IF(ISERROR(VLOOKUP(B40,'START LİSTE'!$B$6:$F$439,2,0)),"",VLOOKUP(B40,'START LİSTE'!$B$6:$F$439,2,0))</f>
      </c>
      <c r="D40" s="9">
        <f>IF(ISERROR(VLOOKUP(B40,'START LİSTE'!$B$6:$F$439,3,0)),"",VLOOKUP(B40,'START LİSTE'!$B$6:$F$439,3,0))</f>
      </c>
      <c r="E40" s="10">
        <f>IF(ISERROR(VLOOKUP(B40,'START LİSTE'!$B$6:$F$439,4,0)),"",VLOOKUP(B40,'START LİSTE'!$B$6:$F$439,4,0))</f>
      </c>
      <c r="F40" s="11">
        <f>IF(ISERROR(VLOOKUP($B40,'START LİSTE'!$B$6:$F$439,5,0)),"",VLOOKUP($B40,'START LİSTE'!$B$6:$F$439,5,0))</f>
      </c>
      <c r="G40" s="110"/>
      <c r="H40" s="12">
        <f t="shared" si="1"/>
      </c>
    </row>
    <row r="41" spans="1:8" ht="19.5" customHeight="1">
      <c r="A41" s="8">
        <f t="shared" si="0"/>
      </c>
      <c r="B41" s="115"/>
      <c r="C41" s="9">
        <f>IF(ISERROR(VLOOKUP(B41,'START LİSTE'!$B$6:$F$439,2,0)),"",VLOOKUP(B41,'START LİSTE'!$B$6:$F$439,2,0))</f>
      </c>
      <c r="D41" s="9">
        <f>IF(ISERROR(VLOOKUP(B41,'START LİSTE'!$B$6:$F$439,3,0)),"",VLOOKUP(B41,'START LİSTE'!$B$6:$F$439,3,0))</f>
      </c>
      <c r="E41" s="10">
        <f>IF(ISERROR(VLOOKUP(B41,'START LİSTE'!$B$6:$F$439,4,0)),"",VLOOKUP(B41,'START LİSTE'!$B$6:$F$439,4,0))</f>
      </c>
      <c r="F41" s="11">
        <f>IF(ISERROR(VLOOKUP($B41,'START LİSTE'!$B$6:$F$439,5,0)),"",VLOOKUP($B41,'START LİSTE'!$B$6:$F$439,5,0))</f>
      </c>
      <c r="G41" s="110"/>
      <c r="H41" s="12">
        <f t="shared" si="1"/>
      </c>
    </row>
    <row r="42" spans="1:8" ht="19.5" customHeight="1">
      <c r="A42" s="8">
        <f t="shared" si="0"/>
      </c>
      <c r="B42" s="115"/>
      <c r="C42" s="9">
        <f>IF(ISERROR(VLOOKUP(B42,'START LİSTE'!$B$6:$F$439,2,0)),"",VLOOKUP(B42,'START LİSTE'!$B$6:$F$439,2,0))</f>
      </c>
      <c r="D42" s="9">
        <f>IF(ISERROR(VLOOKUP(B42,'START LİSTE'!$B$6:$F$439,3,0)),"",VLOOKUP(B42,'START LİSTE'!$B$6:$F$439,3,0))</f>
      </c>
      <c r="E42" s="10">
        <f>IF(ISERROR(VLOOKUP(B42,'START LİSTE'!$B$6:$F$439,4,0)),"",VLOOKUP(B42,'START LİSTE'!$B$6:$F$439,4,0))</f>
      </c>
      <c r="F42" s="11">
        <f>IF(ISERROR(VLOOKUP($B42,'START LİSTE'!$B$6:$F$439,5,0)),"",VLOOKUP($B42,'START LİSTE'!$B$6:$F$439,5,0))</f>
      </c>
      <c r="G42" s="110"/>
      <c r="H42" s="12">
        <f t="shared" si="1"/>
      </c>
    </row>
    <row r="43" spans="1:8" ht="19.5" customHeight="1">
      <c r="A43" s="8">
        <f t="shared" si="0"/>
      </c>
      <c r="B43" s="115"/>
      <c r="C43" s="9">
        <f>IF(ISERROR(VLOOKUP(B43,'START LİSTE'!$B$6:$F$439,2,0)),"",VLOOKUP(B43,'START LİSTE'!$B$6:$F$439,2,0))</f>
      </c>
      <c r="D43" s="9">
        <f>IF(ISERROR(VLOOKUP(B43,'START LİSTE'!$B$6:$F$439,3,0)),"",VLOOKUP(B43,'START LİSTE'!$B$6:$F$439,3,0))</f>
      </c>
      <c r="E43" s="10">
        <f>IF(ISERROR(VLOOKUP(B43,'START LİSTE'!$B$6:$F$439,4,0)),"",VLOOKUP(B43,'START LİSTE'!$B$6:$F$439,4,0))</f>
      </c>
      <c r="F43" s="11">
        <f>IF(ISERROR(VLOOKUP($B43,'START LİSTE'!$B$6:$F$439,5,0)),"",VLOOKUP($B43,'START LİSTE'!$B$6:$F$439,5,0))</f>
      </c>
      <c r="G43" s="110"/>
      <c r="H43" s="12">
        <f t="shared" si="1"/>
      </c>
    </row>
    <row r="44" spans="1:8" ht="19.5" customHeight="1">
      <c r="A44" s="8">
        <f t="shared" si="0"/>
      </c>
      <c r="B44" s="115"/>
      <c r="C44" s="9">
        <f>IF(ISERROR(VLOOKUP(B44,'START LİSTE'!$B$6:$F$439,2,0)),"",VLOOKUP(B44,'START LİSTE'!$B$6:$F$439,2,0))</f>
      </c>
      <c r="D44" s="9">
        <f>IF(ISERROR(VLOOKUP(B44,'START LİSTE'!$B$6:$F$439,3,0)),"",VLOOKUP(B44,'START LİSTE'!$B$6:$F$439,3,0))</f>
      </c>
      <c r="E44" s="10">
        <f>IF(ISERROR(VLOOKUP(B44,'START LİSTE'!$B$6:$F$439,4,0)),"",VLOOKUP(B44,'START LİSTE'!$B$6:$F$439,4,0))</f>
      </c>
      <c r="F44" s="11">
        <f>IF(ISERROR(VLOOKUP($B44,'START LİSTE'!$B$6:$F$439,5,0)),"",VLOOKUP($B44,'START LİSTE'!$B$6:$F$439,5,0))</f>
      </c>
      <c r="G44" s="110"/>
      <c r="H44" s="12">
        <f t="shared" si="1"/>
      </c>
    </row>
    <row r="45" spans="1:8" ht="19.5" customHeight="1">
      <c r="A45" s="8">
        <f t="shared" si="0"/>
      </c>
      <c r="B45" s="115"/>
      <c r="C45" s="9">
        <f>IF(ISERROR(VLOOKUP(B45,'START LİSTE'!$B$6:$F$439,2,0)),"",VLOOKUP(B45,'START LİSTE'!$B$6:$F$439,2,0))</f>
      </c>
      <c r="D45" s="9">
        <f>IF(ISERROR(VLOOKUP(B45,'START LİSTE'!$B$6:$F$439,3,0)),"",VLOOKUP(B45,'START LİSTE'!$B$6:$F$439,3,0))</f>
      </c>
      <c r="E45" s="10">
        <f>IF(ISERROR(VLOOKUP(B45,'START LİSTE'!$B$6:$F$439,4,0)),"",VLOOKUP(B45,'START LİSTE'!$B$6:$F$439,4,0))</f>
      </c>
      <c r="F45" s="11">
        <f>IF(ISERROR(VLOOKUP($B45,'START LİSTE'!$B$6:$F$439,5,0)),"",VLOOKUP($B45,'START LİSTE'!$B$6:$F$439,5,0))</f>
      </c>
      <c r="G45" s="110"/>
      <c r="H45" s="12">
        <f t="shared" si="1"/>
      </c>
    </row>
    <row r="46" spans="1:8" ht="19.5" customHeight="1">
      <c r="A46" s="8">
        <f t="shared" si="0"/>
      </c>
      <c r="B46" s="115"/>
      <c r="C46" s="9">
        <f>IF(ISERROR(VLOOKUP(B46,'START LİSTE'!$B$6:$F$439,2,0)),"",VLOOKUP(B46,'START LİSTE'!$B$6:$F$439,2,0))</f>
      </c>
      <c r="D46" s="9">
        <f>IF(ISERROR(VLOOKUP(B46,'START LİSTE'!$B$6:$F$439,3,0)),"",VLOOKUP(B46,'START LİSTE'!$B$6:$F$439,3,0))</f>
      </c>
      <c r="E46" s="10">
        <f>IF(ISERROR(VLOOKUP(B46,'START LİSTE'!$B$6:$F$439,4,0)),"",VLOOKUP(B46,'START LİSTE'!$B$6:$F$439,4,0))</f>
      </c>
      <c r="F46" s="11">
        <f>IF(ISERROR(VLOOKUP($B46,'START LİSTE'!$B$6:$F$439,5,0)),"",VLOOKUP($B46,'START LİSTE'!$B$6:$F$439,5,0))</f>
      </c>
      <c r="G46" s="110"/>
      <c r="H46" s="12">
        <f t="shared" si="1"/>
      </c>
    </row>
    <row r="47" spans="1:8" ht="19.5" customHeight="1">
      <c r="A47" s="8">
        <f t="shared" si="0"/>
      </c>
      <c r="B47" s="115"/>
      <c r="C47" s="9">
        <f>IF(ISERROR(VLOOKUP(B47,'START LİSTE'!$B$6:$F$439,2,0)),"",VLOOKUP(B47,'START LİSTE'!$B$6:$F$439,2,0))</f>
      </c>
      <c r="D47" s="9">
        <f>IF(ISERROR(VLOOKUP(B47,'START LİSTE'!$B$6:$F$439,3,0)),"",VLOOKUP(B47,'START LİSTE'!$B$6:$F$439,3,0))</f>
      </c>
      <c r="E47" s="10">
        <f>IF(ISERROR(VLOOKUP(B47,'START LİSTE'!$B$6:$F$439,4,0)),"",VLOOKUP(B47,'START LİSTE'!$B$6:$F$439,4,0))</f>
      </c>
      <c r="F47" s="11">
        <f>IF(ISERROR(VLOOKUP($B47,'START LİSTE'!$B$6:$F$439,5,0)),"",VLOOKUP($B47,'START LİSTE'!$B$6:$F$439,5,0))</f>
      </c>
      <c r="G47" s="110"/>
      <c r="H47" s="12">
        <f t="shared" si="1"/>
      </c>
    </row>
    <row r="48" spans="1:8" ht="19.5" customHeight="1">
      <c r="A48" s="8">
        <f t="shared" si="0"/>
      </c>
      <c r="B48" s="115"/>
      <c r="C48" s="9">
        <f>IF(ISERROR(VLOOKUP(B48,'START LİSTE'!$B$6:$F$439,2,0)),"",VLOOKUP(B48,'START LİSTE'!$B$6:$F$439,2,0))</f>
      </c>
      <c r="D48" s="9">
        <f>IF(ISERROR(VLOOKUP(B48,'START LİSTE'!$B$6:$F$439,3,0)),"",VLOOKUP(B48,'START LİSTE'!$B$6:$F$439,3,0))</f>
      </c>
      <c r="E48" s="10">
        <f>IF(ISERROR(VLOOKUP(B48,'START LİSTE'!$B$6:$F$439,4,0)),"",VLOOKUP(B48,'START LİSTE'!$B$6:$F$439,4,0))</f>
      </c>
      <c r="F48" s="11">
        <f>IF(ISERROR(VLOOKUP($B48,'START LİSTE'!$B$6:$F$439,5,0)),"",VLOOKUP($B48,'START LİSTE'!$B$6:$F$439,5,0))</f>
      </c>
      <c r="G48" s="110"/>
      <c r="H48" s="12">
        <f t="shared" si="1"/>
      </c>
    </row>
    <row r="49" spans="1:8" ht="19.5" customHeight="1">
      <c r="A49" s="8">
        <f t="shared" si="0"/>
      </c>
      <c r="B49" s="115"/>
      <c r="C49" s="9">
        <f>IF(ISERROR(VLOOKUP(B49,'START LİSTE'!$B$6:$F$439,2,0)),"",VLOOKUP(B49,'START LİSTE'!$B$6:$F$439,2,0))</f>
      </c>
      <c r="D49" s="9">
        <f>IF(ISERROR(VLOOKUP(B49,'START LİSTE'!$B$6:$F$439,3,0)),"",VLOOKUP(B49,'START LİSTE'!$B$6:$F$439,3,0))</f>
      </c>
      <c r="E49" s="10">
        <f>IF(ISERROR(VLOOKUP(B49,'START LİSTE'!$B$6:$F$439,4,0)),"",VLOOKUP(B49,'START LİSTE'!$B$6:$F$439,4,0))</f>
      </c>
      <c r="F49" s="11">
        <f>IF(ISERROR(VLOOKUP($B49,'START LİSTE'!$B$6:$F$439,5,0)),"",VLOOKUP($B49,'START LİSTE'!$B$6:$F$439,5,0))</f>
      </c>
      <c r="G49" s="110"/>
      <c r="H49" s="12">
        <f t="shared" si="1"/>
      </c>
    </row>
    <row r="50" spans="1:8" ht="19.5" customHeight="1">
      <c r="A50" s="8">
        <f t="shared" si="0"/>
      </c>
      <c r="B50" s="115"/>
      <c r="C50" s="9">
        <f>IF(ISERROR(VLOOKUP(B50,'START LİSTE'!$B$6:$F$439,2,0)),"",VLOOKUP(B50,'START LİSTE'!$B$6:$F$439,2,0))</f>
      </c>
      <c r="D50" s="9">
        <f>IF(ISERROR(VLOOKUP(B50,'START LİSTE'!$B$6:$F$439,3,0)),"",VLOOKUP(B50,'START LİSTE'!$B$6:$F$439,3,0))</f>
      </c>
      <c r="E50" s="10">
        <f>IF(ISERROR(VLOOKUP(B50,'START LİSTE'!$B$6:$F$439,4,0)),"",VLOOKUP(B50,'START LİSTE'!$B$6:$F$439,4,0))</f>
      </c>
      <c r="F50" s="11">
        <f>IF(ISERROR(VLOOKUP($B50,'START LİSTE'!$B$6:$F$439,5,0)),"",VLOOKUP($B50,'START LİSTE'!$B$6:$F$439,5,0))</f>
      </c>
      <c r="G50" s="110"/>
      <c r="H50" s="12">
        <f t="shared" si="1"/>
      </c>
    </row>
    <row r="51" spans="1:8" ht="19.5" customHeight="1">
      <c r="A51" s="8">
        <f t="shared" si="0"/>
      </c>
      <c r="B51" s="115"/>
      <c r="C51" s="9">
        <f>IF(ISERROR(VLOOKUP(B51,'START LİSTE'!$B$6:$F$439,2,0)),"",VLOOKUP(B51,'START LİSTE'!$B$6:$F$439,2,0))</f>
      </c>
      <c r="D51" s="9">
        <f>IF(ISERROR(VLOOKUP(B51,'START LİSTE'!$B$6:$F$439,3,0)),"",VLOOKUP(B51,'START LİSTE'!$B$6:$F$439,3,0))</f>
      </c>
      <c r="E51" s="10">
        <f>IF(ISERROR(VLOOKUP(B51,'START LİSTE'!$B$6:$F$439,4,0)),"",VLOOKUP(B51,'START LİSTE'!$B$6:$F$439,4,0))</f>
      </c>
      <c r="F51" s="11">
        <f>IF(ISERROR(VLOOKUP($B51,'START LİSTE'!$B$6:$F$439,5,0)),"",VLOOKUP($B51,'START LİSTE'!$B$6:$F$439,5,0))</f>
      </c>
      <c r="G51" s="110"/>
      <c r="H51" s="12">
        <f t="shared" si="1"/>
      </c>
    </row>
    <row r="52" spans="1:8" ht="19.5" customHeight="1">
      <c r="A52" s="8">
        <f t="shared" si="0"/>
      </c>
      <c r="B52" s="115"/>
      <c r="C52" s="9">
        <f>IF(ISERROR(VLOOKUP(B52,'START LİSTE'!$B$6:$F$439,2,0)),"",VLOOKUP(B52,'START LİSTE'!$B$6:$F$439,2,0))</f>
      </c>
      <c r="D52" s="9">
        <f>IF(ISERROR(VLOOKUP(B52,'START LİSTE'!$B$6:$F$439,3,0)),"",VLOOKUP(B52,'START LİSTE'!$B$6:$F$439,3,0))</f>
      </c>
      <c r="E52" s="10">
        <f>IF(ISERROR(VLOOKUP(B52,'START LİSTE'!$B$6:$F$439,4,0)),"",VLOOKUP(B52,'START LİSTE'!$B$6:$F$439,4,0))</f>
      </c>
      <c r="F52" s="11">
        <f>IF(ISERROR(VLOOKUP($B52,'START LİSTE'!$B$6:$F$439,5,0)),"",VLOOKUP($B52,'START LİSTE'!$B$6:$F$439,5,0))</f>
      </c>
      <c r="G52" s="110"/>
      <c r="H52" s="12">
        <f t="shared" si="1"/>
      </c>
    </row>
    <row r="53" spans="1:8" ht="19.5" customHeight="1">
      <c r="A53" s="8">
        <f t="shared" si="0"/>
      </c>
      <c r="B53" s="115"/>
      <c r="C53" s="9">
        <f>IF(ISERROR(VLOOKUP(B53,'START LİSTE'!$B$6:$F$439,2,0)),"",VLOOKUP(B53,'START LİSTE'!$B$6:$F$439,2,0))</f>
      </c>
      <c r="D53" s="9">
        <f>IF(ISERROR(VLOOKUP(B53,'START LİSTE'!$B$6:$F$439,3,0)),"",VLOOKUP(B53,'START LİSTE'!$B$6:$F$439,3,0))</f>
      </c>
      <c r="E53" s="10">
        <f>IF(ISERROR(VLOOKUP(B53,'START LİSTE'!$B$6:$F$439,4,0)),"",VLOOKUP(B53,'START LİSTE'!$B$6:$F$439,4,0))</f>
      </c>
      <c r="F53" s="11">
        <f>IF(ISERROR(VLOOKUP($B53,'START LİSTE'!$B$6:$F$439,5,0)),"",VLOOKUP($B53,'START LİSTE'!$B$6:$F$439,5,0))</f>
      </c>
      <c r="G53" s="110"/>
      <c r="H53" s="12">
        <f t="shared" si="1"/>
      </c>
    </row>
    <row r="54" spans="1:8" ht="19.5" customHeight="1">
      <c r="A54" s="8">
        <f t="shared" si="0"/>
      </c>
      <c r="B54" s="115"/>
      <c r="C54" s="9">
        <f>IF(ISERROR(VLOOKUP(B54,'START LİSTE'!$B$6:$F$439,2,0)),"",VLOOKUP(B54,'START LİSTE'!$B$6:$F$439,2,0))</f>
      </c>
      <c r="D54" s="9">
        <f>IF(ISERROR(VLOOKUP(B54,'START LİSTE'!$B$6:$F$439,3,0)),"",VLOOKUP(B54,'START LİSTE'!$B$6:$F$439,3,0))</f>
      </c>
      <c r="E54" s="10">
        <f>IF(ISERROR(VLOOKUP(B54,'START LİSTE'!$B$6:$F$439,4,0)),"",VLOOKUP(B54,'START LİSTE'!$B$6:$F$439,4,0))</f>
      </c>
      <c r="F54" s="11">
        <f>IF(ISERROR(VLOOKUP($B54,'START LİSTE'!$B$6:$F$439,5,0)),"",VLOOKUP($B54,'START LİSTE'!$B$6:$F$439,5,0))</f>
      </c>
      <c r="G54" s="110"/>
      <c r="H54" s="12">
        <f t="shared" si="1"/>
      </c>
    </row>
    <row r="55" spans="1:8" ht="19.5" customHeight="1">
      <c r="A55" s="8">
        <f t="shared" si="0"/>
      </c>
      <c r="B55" s="115"/>
      <c r="C55" s="9">
        <f>IF(ISERROR(VLOOKUP(B55,'START LİSTE'!$B$6:$F$439,2,0)),"",VLOOKUP(B55,'START LİSTE'!$B$6:$F$439,2,0))</f>
      </c>
      <c r="D55" s="9">
        <f>IF(ISERROR(VLOOKUP(B55,'START LİSTE'!$B$6:$F$439,3,0)),"",VLOOKUP(B55,'START LİSTE'!$B$6:$F$439,3,0))</f>
      </c>
      <c r="E55" s="10">
        <f>IF(ISERROR(VLOOKUP(B55,'START LİSTE'!$B$6:$F$439,4,0)),"",VLOOKUP(B55,'START LİSTE'!$B$6:$F$439,4,0))</f>
      </c>
      <c r="F55" s="11">
        <f>IF(ISERROR(VLOOKUP($B55,'START LİSTE'!$B$6:$F$439,5,0)),"",VLOOKUP($B55,'START LİSTE'!$B$6:$F$439,5,0))</f>
      </c>
      <c r="G55" s="110"/>
      <c r="H55" s="12">
        <f t="shared" si="1"/>
      </c>
    </row>
    <row r="56" spans="1:8" ht="19.5" customHeight="1">
      <c r="A56" s="8">
        <f t="shared" si="0"/>
      </c>
      <c r="B56" s="115"/>
      <c r="C56" s="9">
        <f>IF(ISERROR(VLOOKUP(B56,'START LİSTE'!$B$6:$F$439,2,0)),"",VLOOKUP(B56,'START LİSTE'!$B$6:$F$439,2,0))</f>
      </c>
      <c r="D56" s="9">
        <f>IF(ISERROR(VLOOKUP(B56,'START LİSTE'!$B$6:$F$439,3,0)),"",VLOOKUP(B56,'START LİSTE'!$B$6:$F$439,3,0))</f>
      </c>
      <c r="E56" s="10">
        <f>IF(ISERROR(VLOOKUP(B56,'START LİSTE'!$B$6:$F$439,4,0)),"",VLOOKUP(B56,'START LİSTE'!$B$6:$F$439,4,0))</f>
      </c>
      <c r="F56" s="11">
        <f>IF(ISERROR(VLOOKUP($B56,'START LİSTE'!$B$6:$F$439,5,0)),"",VLOOKUP($B56,'START LİSTE'!$B$6:$F$439,5,0))</f>
      </c>
      <c r="G56" s="110"/>
      <c r="H56" s="12">
        <f t="shared" si="1"/>
      </c>
    </row>
    <row r="57" spans="1:8" ht="19.5" customHeight="1">
      <c r="A57" s="8">
        <f t="shared" si="0"/>
      </c>
      <c r="B57" s="115"/>
      <c r="C57" s="9">
        <f>IF(ISERROR(VLOOKUP(B57,'START LİSTE'!$B$6:$F$439,2,0)),"",VLOOKUP(B57,'START LİSTE'!$B$6:$F$439,2,0))</f>
      </c>
      <c r="D57" s="9">
        <f>IF(ISERROR(VLOOKUP(B57,'START LİSTE'!$B$6:$F$439,3,0)),"",VLOOKUP(B57,'START LİSTE'!$B$6:$F$439,3,0))</f>
      </c>
      <c r="E57" s="10">
        <f>IF(ISERROR(VLOOKUP(B57,'START LİSTE'!$B$6:$F$439,4,0)),"",VLOOKUP(B57,'START LİSTE'!$B$6:$F$439,4,0))</f>
      </c>
      <c r="F57" s="11">
        <f>IF(ISERROR(VLOOKUP($B57,'START LİSTE'!$B$6:$F$439,5,0)),"",VLOOKUP($B57,'START LİSTE'!$B$6:$F$439,5,0))</f>
      </c>
      <c r="G57" s="110"/>
      <c r="H57" s="12">
        <f t="shared" si="1"/>
      </c>
    </row>
    <row r="58" spans="1:8" ht="19.5" customHeight="1">
      <c r="A58" s="8">
        <f t="shared" si="0"/>
      </c>
      <c r="B58" s="115"/>
      <c r="C58" s="9">
        <f>IF(ISERROR(VLOOKUP(B58,'START LİSTE'!$B$6:$F$439,2,0)),"",VLOOKUP(B58,'START LİSTE'!$B$6:$F$439,2,0))</f>
      </c>
      <c r="D58" s="9">
        <f>IF(ISERROR(VLOOKUP(B58,'START LİSTE'!$B$6:$F$439,3,0)),"",VLOOKUP(B58,'START LİSTE'!$B$6:$F$439,3,0))</f>
      </c>
      <c r="E58" s="10">
        <f>IF(ISERROR(VLOOKUP(B58,'START LİSTE'!$B$6:$F$439,4,0)),"",VLOOKUP(B58,'START LİSTE'!$B$6:$F$439,4,0))</f>
      </c>
      <c r="F58" s="11">
        <f>IF(ISERROR(VLOOKUP($B58,'START LİSTE'!$B$6:$F$439,5,0)),"",VLOOKUP($B58,'START LİSTE'!$B$6:$F$439,5,0))</f>
      </c>
      <c r="G58" s="110"/>
      <c r="H58" s="12">
        <f t="shared" si="1"/>
      </c>
    </row>
    <row r="59" spans="1:8" ht="19.5" customHeight="1">
      <c r="A59" s="8">
        <f t="shared" si="0"/>
      </c>
      <c r="B59" s="115"/>
      <c r="C59" s="9">
        <f>IF(ISERROR(VLOOKUP(B59,'START LİSTE'!$B$6:$F$439,2,0)),"",VLOOKUP(B59,'START LİSTE'!$B$6:$F$439,2,0))</f>
      </c>
      <c r="D59" s="9">
        <f>IF(ISERROR(VLOOKUP(B59,'START LİSTE'!$B$6:$F$439,3,0)),"",VLOOKUP(B59,'START LİSTE'!$B$6:$F$439,3,0))</f>
      </c>
      <c r="E59" s="10">
        <f>IF(ISERROR(VLOOKUP(B59,'START LİSTE'!$B$6:$F$439,4,0)),"",VLOOKUP(B59,'START LİSTE'!$B$6:$F$439,4,0))</f>
      </c>
      <c r="F59" s="11">
        <f>IF(ISERROR(VLOOKUP($B59,'START LİSTE'!$B$6:$F$439,5,0)),"",VLOOKUP($B59,'START LİSTE'!$B$6:$F$439,5,0))</f>
      </c>
      <c r="G59" s="110"/>
      <c r="H59" s="12">
        <f t="shared" si="1"/>
      </c>
    </row>
    <row r="60" spans="1:8" ht="19.5" customHeight="1">
      <c r="A60" s="8">
        <f t="shared" si="0"/>
      </c>
      <c r="B60" s="115"/>
      <c r="C60" s="9">
        <f>IF(ISERROR(VLOOKUP(B60,'START LİSTE'!$B$6:$F$439,2,0)),"",VLOOKUP(B60,'START LİSTE'!$B$6:$F$439,2,0))</f>
      </c>
      <c r="D60" s="9">
        <f>IF(ISERROR(VLOOKUP(B60,'START LİSTE'!$B$6:$F$439,3,0)),"",VLOOKUP(B60,'START LİSTE'!$B$6:$F$439,3,0))</f>
      </c>
      <c r="E60" s="10">
        <f>IF(ISERROR(VLOOKUP(B60,'START LİSTE'!$B$6:$F$439,4,0)),"",VLOOKUP(B60,'START LİSTE'!$B$6:$F$439,4,0))</f>
      </c>
      <c r="F60" s="11">
        <f>IF(ISERROR(VLOOKUP($B60,'START LİSTE'!$B$6:$F$439,5,0)),"",VLOOKUP($B60,'START LİSTE'!$B$6:$F$439,5,0))</f>
      </c>
      <c r="G60" s="110"/>
      <c r="H60" s="12">
        <f t="shared" si="1"/>
      </c>
    </row>
    <row r="61" spans="1:8" ht="19.5" customHeight="1">
      <c r="A61" s="8">
        <f t="shared" si="0"/>
      </c>
      <c r="B61" s="115"/>
      <c r="C61" s="9">
        <f>IF(ISERROR(VLOOKUP(B61,'START LİSTE'!$B$6:$F$439,2,0)),"",VLOOKUP(B61,'START LİSTE'!$B$6:$F$439,2,0))</f>
      </c>
      <c r="D61" s="9">
        <f>IF(ISERROR(VLOOKUP(B61,'START LİSTE'!$B$6:$F$439,3,0)),"",VLOOKUP(B61,'START LİSTE'!$B$6:$F$439,3,0))</f>
      </c>
      <c r="E61" s="10">
        <f>IF(ISERROR(VLOOKUP(B61,'START LİSTE'!$B$6:$F$439,4,0)),"",VLOOKUP(B61,'START LİSTE'!$B$6:$F$439,4,0))</f>
      </c>
      <c r="F61" s="11">
        <f>IF(ISERROR(VLOOKUP($B61,'START LİSTE'!$B$6:$F$439,5,0)),"",VLOOKUP($B61,'START LİSTE'!$B$6:$F$439,5,0))</f>
      </c>
      <c r="G61" s="110"/>
      <c r="H61" s="12">
        <f t="shared" si="1"/>
      </c>
    </row>
    <row r="62" spans="1:8" ht="19.5" customHeight="1">
      <c r="A62" s="8">
        <f t="shared" si="0"/>
      </c>
      <c r="B62" s="115"/>
      <c r="C62" s="9">
        <f>IF(ISERROR(VLOOKUP(B62,'START LİSTE'!$B$6:$F$439,2,0)),"",VLOOKUP(B62,'START LİSTE'!$B$6:$F$439,2,0))</f>
      </c>
      <c r="D62" s="9">
        <f>IF(ISERROR(VLOOKUP(B62,'START LİSTE'!$B$6:$F$439,3,0)),"",VLOOKUP(B62,'START LİSTE'!$B$6:$F$439,3,0))</f>
      </c>
      <c r="E62" s="10">
        <f>IF(ISERROR(VLOOKUP(B62,'START LİSTE'!$B$6:$F$439,4,0)),"",VLOOKUP(B62,'START LİSTE'!$B$6:$F$439,4,0))</f>
      </c>
      <c r="F62" s="11">
        <f>IF(ISERROR(VLOOKUP($B62,'START LİSTE'!$B$6:$F$439,5,0)),"",VLOOKUP($B62,'START LİSTE'!$B$6:$F$439,5,0))</f>
      </c>
      <c r="G62" s="110"/>
      <c r="H62" s="12">
        <f t="shared" si="1"/>
      </c>
    </row>
    <row r="63" spans="1:8" ht="19.5" customHeight="1">
      <c r="A63" s="8">
        <f t="shared" si="0"/>
      </c>
      <c r="B63" s="115"/>
      <c r="C63" s="9">
        <f>IF(ISERROR(VLOOKUP(B63,'START LİSTE'!$B$6:$F$439,2,0)),"",VLOOKUP(B63,'START LİSTE'!$B$6:$F$439,2,0))</f>
      </c>
      <c r="D63" s="9">
        <f>IF(ISERROR(VLOOKUP(B63,'START LİSTE'!$B$6:$F$439,3,0)),"",VLOOKUP(B63,'START LİSTE'!$B$6:$F$439,3,0))</f>
      </c>
      <c r="E63" s="10">
        <f>IF(ISERROR(VLOOKUP(B63,'START LİSTE'!$B$6:$F$439,4,0)),"",VLOOKUP(B63,'START LİSTE'!$B$6:$F$439,4,0))</f>
      </c>
      <c r="F63" s="11">
        <f>IF(ISERROR(VLOOKUP($B63,'START LİSTE'!$B$6:$F$439,5,0)),"",VLOOKUP($B63,'START LİSTE'!$B$6:$F$439,5,0))</f>
      </c>
      <c r="G63" s="110"/>
      <c r="H63" s="12">
        <f t="shared" si="1"/>
      </c>
    </row>
    <row r="64" spans="1:8" ht="19.5" customHeight="1">
      <c r="A64" s="8">
        <f t="shared" si="0"/>
      </c>
      <c r="B64" s="115"/>
      <c r="C64" s="9">
        <f>IF(ISERROR(VLOOKUP(B64,'START LİSTE'!$B$6:$F$439,2,0)),"",VLOOKUP(B64,'START LİSTE'!$B$6:$F$439,2,0))</f>
      </c>
      <c r="D64" s="9">
        <f>IF(ISERROR(VLOOKUP(B64,'START LİSTE'!$B$6:$F$439,3,0)),"",VLOOKUP(B64,'START LİSTE'!$B$6:$F$439,3,0))</f>
      </c>
      <c r="E64" s="10">
        <f>IF(ISERROR(VLOOKUP(B64,'START LİSTE'!$B$6:$F$439,4,0)),"",VLOOKUP(B64,'START LİSTE'!$B$6:$F$439,4,0))</f>
      </c>
      <c r="F64" s="11">
        <f>IF(ISERROR(VLOOKUP($B64,'START LİSTE'!$B$6:$F$439,5,0)),"",VLOOKUP($B64,'START LİSTE'!$B$6:$F$439,5,0))</f>
      </c>
      <c r="G64" s="110"/>
      <c r="H64" s="12">
        <f t="shared" si="1"/>
      </c>
    </row>
    <row r="65" spans="1:8" ht="19.5" customHeight="1">
      <c r="A65" s="8">
        <f t="shared" si="0"/>
      </c>
      <c r="B65" s="115"/>
      <c r="C65" s="9">
        <f>IF(ISERROR(VLOOKUP(B65,'START LİSTE'!$B$6:$F$439,2,0)),"",VLOOKUP(B65,'START LİSTE'!$B$6:$F$439,2,0))</f>
      </c>
      <c r="D65" s="9">
        <f>IF(ISERROR(VLOOKUP(B65,'START LİSTE'!$B$6:$F$439,3,0)),"",VLOOKUP(B65,'START LİSTE'!$B$6:$F$439,3,0))</f>
      </c>
      <c r="E65" s="10">
        <f>IF(ISERROR(VLOOKUP(B65,'START LİSTE'!$B$6:$F$439,4,0)),"",VLOOKUP(B65,'START LİSTE'!$B$6:$F$439,4,0))</f>
      </c>
      <c r="F65" s="11">
        <f>IF(ISERROR(VLOOKUP($B65,'START LİSTE'!$B$6:$F$439,5,0)),"",VLOOKUP($B65,'START LİSTE'!$B$6:$F$439,5,0))</f>
      </c>
      <c r="G65" s="110"/>
      <c r="H65" s="12">
        <f t="shared" si="1"/>
      </c>
    </row>
    <row r="66" spans="1:8" ht="19.5" customHeight="1">
      <c r="A66" s="8">
        <f t="shared" si="0"/>
      </c>
      <c r="B66" s="115"/>
      <c r="C66" s="9">
        <f>IF(ISERROR(VLOOKUP(B66,'START LİSTE'!$B$6:$F$439,2,0)),"",VLOOKUP(B66,'START LİSTE'!$B$6:$F$439,2,0))</f>
      </c>
      <c r="D66" s="9">
        <f>IF(ISERROR(VLOOKUP(B66,'START LİSTE'!$B$6:$F$439,3,0)),"",VLOOKUP(B66,'START LİSTE'!$B$6:$F$439,3,0))</f>
      </c>
      <c r="E66" s="10">
        <f>IF(ISERROR(VLOOKUP(B66,'START LİSTE'!$B$6:$F$439,4,0)),"",VLOOKUP(B66,'START LİSTE'!$B$6:$F$439,4,0))</f>
      </c>
      <c r="F66" s="11">
        <f>IF(ISERROR(VLOOKUP($B66,'START LİSTE'!$B$6:$F$439,5,0)),"",VLOOKUP($B66,'START LİSTE'!$B$6:$F$439,5,0))</f>
      </c>
      <c r="G66" s="110"/>
      <c r="H66" s="12">
        <f t="shared" si="1"/>
      </c>
    </row>
    <row r="67" spans="1:8" ht="19.5" customHeight="1">
      <c r="A67" s="8">
        <f t="shared" si="0"/>
      </c>
      <c r="B67" s="115"/>
      <c r="C67" s="9">
        <f>IF(ISERROR(VLOOKUP(B67,'START LİSTE'!$B$6:$F$439,2,0)),"",VLOOKUP(B67,'START LİSTE'!$B$6:$F$439,2,0))</f>
      </c>
      <c r="D67" s="9">
        <f>IF(ISERROR(VLOOKUP(B67,'START LİSTE'!$B$6:$F$439,3,0)),"",VLOOKUP(B67,'START LİSTE'!$B$6:$F$439,3,0))</f>
      </c>
      <c r="E67" s="10">
        <f>IF(ISERROR(VLOOKUP(B67,'START LİSTE'!$B$6:$F$439,4,0)),"",VLOOKUP(B67,'START LİSTE'!$B$6:$F$439,4,0))</f>
      </c>
      <c r="F67" s="11">
        <f>IF(ISERROR(VLOOKUP($B67,'START LİSTE'!$B$6:$F$439,5,0)),"",VLOOKUP($B67,'START LİSTE'!$B$6:$F$439,5,0))</f>
      </c>
      <c r="G67" s="110"/>
      <c r="H67" s="12">
        <f t="shared" si="1"/>
      </c>
    </row>
    <row r="68" spans="1:8" ht="19.5" customHeight="1">
      <c r="A68" s="8">
        <f t="shared" si="0"/>
      </c>
      <c r="B68" s="115"/>
      <c r="C68" s="9">
        <f>IF(ISERROR(VLOOKUP(B68,'START LİSTE'!$B$6:$F$439,2,0)),"",VLOOKUP(B68,'START LİSTE'!$B$6:$F$439,2,0))</f>
      </c>
      <c r="D68" s="9">
        <f>IF(ISERROR(VLOOKUP(B68,'START LİSTE'!$B$6:$F$439,3,0)),"",VLOOKUP(B68,'START LİSTE'!$B$6:$F$439,3,0))</f>
      </c>
      <c r="E68" s="10">
        <f>IF(ISERROR(VLOOKUP(B68,'START LİSTE'!$B$6:$F$439,4,0)),"",VLOOKUP(B68,'START LİSTE'!$B$6:$F$439,4,0))</f>
      </c>
      <c r="F68" s="11">
        <f>IF(ISERROR(VLOOKUP($B68,'START LİSTE'!$B$6:$F$439,5,0)),"",VLOOKUP($B68,'START LİSTE'!$B$6:$F$439,5,0))</f>
      </c>
      <c r="G68" s="110"/>
      <c r="H68" s="12">
        <f t="shared" si="1"/>
      </c>
    </row>
    <row r="69" spans="1:8" ht="19.5" customHeight="1">
      <c r="A69" s="8">
        <f t="shared" si="0"/>
      </c>
      <c r="B69" s="115"/>
      <c r="C69" s="9">
        <f>IF(ISERROR(VLOOKUP(B69,'START LİSTE'!$B$6:$F$439,2,0)),"",VLOOKUP(B69,'START LİSTE'!$B$6:$F$439,2,0))</f>
      </c>
      <c r="D69" s="9">
        <f>IF(ISERROR(VLOOKUP(B69,'START LİSTE'!$B$6:$F$439,3,0)),"",VLOOKUP(B69,'START LİSTE'!$B$6:$F$439,3,0))</f>
      </c>
      <c r="E69" s="10">
        <f>IF(ISERROR(VLOOKUP(B69,'START LİSTE'!$B$6:$F$439,4,0)),"",VLOOKUP(B69,'START LİSTE'!$B$6:$F$439,4,0))</f>
      </c>
      <c r="F69" s="11">
        <f>IF(ISERROR(VLOOKUP($B69,'START LİSTE'!$B$6:$F$439,5,0)),"",VLOOKUP($B69,'START LİSTE'!$B$6:$F$439,5,0))</f>
      </c>
      <c r="G69" s="110"/>
      <c r="H69" s="12">
        <f t="shared" si="1"/>
      </c>
    </row>
    <row r="70" spans="1:8" ht="19.5" customHeight="1">
      <c r="A70" s="8">
        <f t="shared" si="0"/>
      </c>
      <c r="B70" s="115"/>
      <c r="C70" s="9">
        <f>IF(ISERROR(VLOOKUP(B70,'START LİSTE'!$B$6:$F$439,2,0)),"",VLOOKUP(B70,'START LİSTE'!$B$6:$F$439,2,0))</f>
      </c>
      <c r="D70" s="9">
        <f>IF(ISERROR(VLOOKUP(B70,'START LİSTE'!$B$6:$F$439,3,0)),"",VLOOKUP(B70,'START LİSTE'!$B$6:$F$439,3,0))</f>
      </c>
      <c r="E70" s="10">
        <f>IF(ISERROR(VLOOKUP(B70,'START LİSTE'!$B$6:$F$439,4,0)),"",VLOOKUP(B70,'START LİSTE'!$B$6:$F$439,4,0))</f>
      </c>
      <c r="F70" s="11">
        <f>IF(ISERROR(VLOOKUP($B70,'START LİSTE'!$B$6:$F$439,5,0)),"",VLOOKUP($B70,'START LİSTE'!$B$6:$F$439,5,0))</f>
      </c>
      <c r="G70" s="110"/>
      <c r="H70" s="12">
        <f t="shared" si="1"/>
      </c>
    </row>
    <row r="71" spans="1:8" ht="19.5" customHeight="1">
      <c r="A71" s="8">
        <f t="shared" si="0"/>
      </c>
      <c r="B71" s="115"/>
      <c r="C71" s="9">
        <f>IF(ISERROR(VLOOKUP(B71,'START LİSTE'!$B$6:$F$439,2,0)),"",VLOOKUP(B71,'START LİSTE'!$B$6:$F$439,2,0))</f>
      </c>
      <c r="D71" s="9">
        <f>IF(ISERROR(VLOOKUP(B71,'START LİSTE'!$B$6:$F$439,3,0)),"",VLOOKUP(B71,'START LİSTE'!$B$6:$F$439,3,0))</f>
      </c>
      <c r="E71" s="10">
        <f>IF(ISERROR(VLOOKUP(B71,'START LİSTE'!$B$6:$F$439,4,0)),"",VLOOKUP(B71,'START LİSTE'!$B$6:$F$439,4,0))</f>
      </c>
      <c r="F71" s="11">
        <f>IF(ISERROR(VLOOKUP($B71,'START LİSTE'!$B$6:$F$439,5,0)),"",VLOOKUP($B71,'START LİSTE'!$B$6:$F$439,5,0))</f>
      </c>
      <c r="G71" s="110"/>
      <c r="H71" s="12">
        <f t="shared" si="1"/>
      </c>
    </row>
    <row r="72" spans="1:8" ht="19.5" customHeight="1">
      <c r="A72" s="8">
        <f aca="true" t="shared" si="2" ref="A72:A95">IF(B72&lt;&gt;"",A71+1,"")</f>
      </c>
      <c r="B72" s="115"/>
      <c r="C72" s="9">
        <f>IF(ISERROR(VLOOKUP(B72,'START LİSTE'!$B$6:$F$439,2,0)),"",VLOOKUP(B72,'START LİSTE'!$B$6:$F$439,2,0))</f>
      </c>
      <c r="D72" s="9">
        <f>IF(ISERROR(VLOOKUP(B72,'START LİSTE'!$B$6:$F$439,3,0)),"",VLOOKUP(B72,'START LİSTE'!$B$6:$F$439,3,0))</f>
      </c>
      <c r="E72" s="10">
        <f>IF(ISERROR(VLOOKUP(B72,'START LİSTE'!$B$6:$F$439,4,0)),"",VLOOKUP(B72,'START LİSTE'!$B$6:$F$439,4,0))</f>
      </c>
      <c r="F72" s="11">
        <f>IF(ISERROR(VLOOKUP($B72,'START LİSTE'!$B$6:$F$439,5,0)),"",VLOOKUP($B72,'START LİSTE'!$B$6:$F$439,5,0))</f>
      </c>
      <c r="G72" s="110"/>
      <c r="H72" s="12">
        <f aca="true" t="shared" si="3" ref="H72:H95">IF(OR(G72="DQ",G72="DNF",G72="DNS"),"-",IF(B72&lt;&gt;"",IF(E72="F",H71,H71+1),""))</f>
      </c>
    </row>
    <row r="73" spans="1:8" ht="19.5" customHeight="1">
      <c r="A73" s="8">
        <f t="shared" si="2"/>
      </c>
      <c r="B73" s="115"/>
      <c r="C73" s="9">
        <f>IF(ISERROR(VLOOKUP(B73,'START LİSTE'!$B$6:$F$439,2,0)),"",VLOOKUP(B73,'START LİSTE'!$B$6:$F$439,2,0))</f>
      </c>
      <c r="D73" s="9">
        <f>IF(ISERROR(VLOOKUP(B73,'START LİSTE'!$B$6:$F$439,3,0)),"",VLOOKUP(B73,'START LİSTE'!$B$6:$F$439,3,0))</f>
      </c>
      <c r="E73" s="10">
        <f>IF(ISERROR(VLOOKUP(B73,'START LİSTE'!$B$6:$F$439,4,0)),"",VLOOKUP(B73,'START LİSTE'!$B$6:$F$439,4,0))</f>
      </c>
      <c r="F73" s="11">
        <f>IF(ISERROR(VLOOKUP($B73,'START LİSTE'!$B$6:$F$439,5,0)),"",VLOOKUP($B73,'START LİSTE'!$B$6:$F$439,5,0))</f>
      </c>
      <c r="G73" s="110"/>
      <c r="H73" s="12">
        <f t="shared" si="3"/>
      </c>
    </row>
    <row r="74" spans="1:8" ht="19.5" customHeight="1">
      <c r="A74" s="8">
        <f t="shared" si="2"/>
      </c>
      <c r="B74" s="115"/>
      <c r="C74" s="9">
        <f>IF(ISERROR(VLOOKUP(B74,'START LİSTE'!$B$6:$F$439,2,0)),"",VLOOKUP(B74,'START LİSTE'!$B$6:$F$439,2,0))</f>
      </c>
      <c r="D74" s="9">
        <f>IF(ISERROR(VLOOKUP(B74,'START LİSTE'!$B$6:$F$439,3,0)),"",VLOOKUP(B74,'START LİSTE'!$B$6:$F$439,3,0))</f>
      </c>
      <c r="E74" s="10">
        <f>IF(ISERROR(VLOOKUP(B74,'START LİSTE'!$B$6:$F$439,4,0)),"",VLOOKUP(B74,'START LİSTE'!$B$6:$F$439,4,0))</f>
      </c>
      <c r="F74" s="11">
        <f>IF(ISERROR(VLOOKUP($B74,'START LİSTE'!$B$6:$F$439,5,0)),"",VLOOKUP($B74,'START LİSTE'!$B$6:$F$439,5,0))</f>
      </c>
      <c r="G74" s="110"/>
      <c r="H74" s="12">
        <f t="shared" si="3"/>
      </c>
    </row>
    <row r="75" spans="1:8" ht="19.5" customHeight="1">
      <c r="A75" s="8">
        <f t="shared" si="2"/>
      </c>
      <c r="B75" s="115"/>
      <c r="C75" s="9">
        <f>IF(ISERROR(VLOOKUP(B75,'START LİSTE'!$B$6:$F$439,2,0)),"",VLOOKUP(B75,'START LİSTE'!$B$6:$F$439,2,0))</f>
      </c>
      <c r="D75" s="9">
        <f>IF(ISERROR(VLOOKUP(B75,'START LİSTE'!$B$6:$F$439,3,0)),"",VLOOKUP(B75,'START LİSTE'!$B$6:$F$439,3,0))</f>
      </c>
      <c r="E75" s="10">
        <f>IF(ISERROR(VLOOKUP(B75,'START LİSTE'!$B$6:$F$439,4,0)),"",VLOOKUP(B75,'START LİSTE'!$B$6:$F$439,4,0))</f>
      </c>
      <c r="F75" s="11">
        <f>IF(ISERROR(VLOOKUP($B75,'START LİSTE'!$B$6:$F$439,5,0)),"",VLOOKUP($B75,'START LİSTE'!$B$6:$F$439,5,0))</f>
      </c>
      <c r="G75" s="110"/>
      <c r="H75" s="12">
        <f t="shared" si="3"/>
      </c>
    </row>
    <row r="76" spans="1:8" ht="19.5" customHeight="1">
      <c r="A76" s="8">
        <f t="shared" si="2"/>
      </c>
      <c r="B76" s="115"/>
      <c r="C76" s="9">
        <f>IF(ISERROR(VLOOKUP(B76,'START LİSTE'!$B$6:$F$439,2,0)),"",VLOOKUP(B76,'START LİSTE'!$B$6:$F$439,2,0))</f>
      </c>
      <c r="D76" s="9">
        <f>IF(ISERROR(VLOOKUP(B76,'START LİSTE'!$B$6:$F$439,3,0)),"",VLOOKUP(B76,'START LİSTE'!$B$6:$F$439,3,0))</f>
      </c>
      <c r="E76" s="10">
        <f>IF(ISERROR(VLOOKUP(B76,'START LİSTE'!$B$6:$F$439,4,0)),"",VLOOKUP(B76,'START LİSTE'!$B$6:$F$439,4,0))</f>
      </c>
      <c r="F76" s="11">
        <f>IF(ISERROR(VLOOKUP($B76,'START LİSTE'!$B$6:$F$439,5,0)),"",VLOOKUP($B76,'START LİSTE'!$B$6:$F$439,5,0))</f>
      </c>
      <c r="G76" s="110"/>
      <c r="H76" s="12">
        <f t="shared" si="3"/>
      </c>
    </row>
    <row r="77" spans="1:8" ht="19.5" customHeight="1">
      <c r="A77" s="8">
        <f t="shared" si="2"/>
      </c>
      <c r="B77" s="115"/>
      <c r="C77" s="9">
        <f>IF(ISERROR(VLOOKUP(B77,'START LİSTE'!$B$6:$F$439,2,0)),"",VLOOKUP(B77,'START LİSTE'!$B$6:$F$439,2,0))</f>
      </c>
      <c r="D77" s="9">
        <f>IF(ISERROR(VLOOKUP(B77,'START LİSTE'!$B$6:$F$439,3,0)),"",VLOOKUP(B77,'START LİSTE'!$B$6:$F$439,3,0))</f>
      </c>
      <c r="E77" s="10">
        <f>IF(ISERROR(VLOOKUP(B77,'START LİSTE'!$B$6:$F$439,4,0)),"",VLOOKUP(B77,'START LİSTE'!$B$6:$F$439,4,0))</f>
      </c>
      <c r="F77" s="11">
        <f>IF(ISERROR(VLOOKUP($B77,'START LİSTE'!$B$6:$F$439,5,0)),"",VLOOKUP($B77,'START LİSTE'!$B$6:$F$439,5,0))</f>
      </c>
      <c r="G77" s="110"/>
      <c r="H77" s="12">
        <f t="shared" si="3"/>
      </c>
    </row>
    <row r="78" spans="1:8" ht="19.5" customHeight="1">
      <c r="A78" s="8">
        <f t="shared" si="2"/>
      </c>
      <c r="B78" s="115"/>
      <c r="C78" s="9">
        <f>IF(ISERROR(VLOOKUP(B78,'START LİSTE'!$B$6:$F$439,2,0)),"",VLOOKUP(B78,'START LİSTE'!$B$6:$F$439,2,0))</f>
      </c>
      <c r="D78" s="9">
        <f>IF(ISERROR(VLOOKUP(B78,'START LİSTE'!$B$6:$F$439,3,0)),"",VLOOKUP(B78,'START LİSTE'!$B$6:$F$439,3,0))</f>
      </c>
      <c r="E78" s="10">
        <f>IF(ISERROR(VLOOKUP(B78,'START LİSTE'!$B$6:$F$439,4,0)),"",VLOOKUP(B78,'START LİSTE'!$B$6:$F$439,4,0))</f>
      </c>
      <c r="F78" s="11">
        <f>IF(ISERROR(VLOOKUP($B78,'START LİSTE'!$B$6:$F$439,5,0)),"",VLOOKUP($B78,'START LİSTE'!$B$6:$F$439,5,0))</f>
      </c>
      <c r="G78" s="110"/>
      <c r="H78" s="12">
        <f t="shared" si="3"/>
      </c>
    </row>
    <row r="79" spans="1:8" ht="19.5" customHeight="1">
      <c r="A79" s="8">
        <f t="shared" si="2"/>
      </c>
      <c r="B79" s="115"/>
      <c r="C79" s="9">
        <f>IF(ISERROR(VLOOKUP(B79,'START LİSTE'!$B$6:$F$439,2,0)),"",VLOOKUP(B79,'START LİSTE'!$B$6:$F$439,2,0))</f>
      </c>
      <c r="D79" s="9">
        <f>IF(ISERROR(VLOOKUP(B79,'START LİSTE'!$B$6:$F$439,3,0)),"",VLOOKUP(B79,'START LİSTE'!$B$6:$F$439,3,0))</f>
      </c>
      <c r="E79" s="10">
        <f>IF(ISERROR(VLOOKUP(B79,'START LİSTE'!$B$6:$F$439,4,0)),"",VLOOKUP(B79,'START LİSTE'!$B$6:$F$439,4,0))</f>
      </c>
      <c r="F79" s="11">
        <f>IF(ISERROR(VLOOKUP($B79,'START LİSTE'!$B$6:$F$439,5,0)),"",VLOOKUP($B79,'START LİSTE'!$B$6:$F$439,5,0))</f>
      </c>
      <c r="G79" s="110"/>
      <c r="H79" s="12">
        <f t="shared" si="3"/>
      </c>
    </row>
    <row r="80" spans="1:8" ht="19.5" customHeight="1">
      <c r="A80" s="8">
        <f t="shared" si="2"/>
      </c>
      <c r="B80" s="115"/>
      <c r="C80" s="9">
        <f>IF(ISERROR(VLOOKUP(B80,'START LİSTE'!$B$6:$F$439,2,0)),"",VLOOKUP(B80,'START LİSTE'!$B$6:$F$439,2,0))</f>
      </c>
      <c r="D80" s="9">
        <f>IF(ISERROR(VLOOKUP(B80,'START LİSTE'!$B$6:$F$439,3,0)),"",VLOOKUP(B80,'START LİSTE'!$B$6:$F$439,3,0))</f>
      </c>
      <c r="E80" s="10">
        <f>IF(ISERROR(VLOOKUP(B80,'START LİSTE'!$B$6:$F$439,4,0)),"",VLOOKUP(B80,'START LİSTE'!$B$6:$F$439,4,0))</f>
      </c>
      <c r="F80" s="11">
        <f>IF(ISERROR(VLOOKUP($B80,'START LİSTE'!$B$6:$F$439,5,0)),"",VLOOKUP($B80,'START LİSTE'!$B$6:$F$439,5,0))</f>
      </c>
      <c r="G80" s="110"/>
      <c r="H80" s="12">
        <f t="shared" si="3"/>
      </c>
    </row>
    <row r="81" spans="1:8" ht="19.5" customHeight="1">
      <c r="A81" s="8">
        <f t="shared" si="2"/>
      </c>
      <c r="B81" s="115"/>
      <c r="C81" s="9">
        <f>IF(ISERROR(VLOOKUP(B81,'START LİSTE'!$B$6:$F$439,2,0)),"",VLOOKUP(B81,'START LİSTE'!$B$6:$F$439,2,0))</f>
      </c>
      <c r="D81" s="9">
        <f>IF(ISERROR(VLOOKUP(B81,'START LİSTE'!$B$6:$F$439,3,0)),"",VLOOKUP(B81,'START LİSTE'!$B$6:$F$439,3,0))</f>
      </c>
      <c r="E81" s="10">
        <f>IF(ISERROR(VLOOKUP(B81,'START LİSTE'!$B$6:$F$439,4,0)),"",VLOOKUP(B81,'START LİSTE'!$B$6:$F$439,4,0))</f>
      </c>
      <c r="F81" s="11">
        <f>IF(ISERROR(VLOOKUP($B81,'START LİSTE'!$B$6:$F$439,5,0)),"",VLOOKUP($B81,'START LİSTE'!$B$6:$F$439,5,0))</f>
      </c>
      <c r="G81" s="110"/>
      <c r="H81" s="12">
        <f t="shared" si="3"/>
      </c>
    </row>
    <row r="82" spans="1:8" ht="19.5" customHeight="1">
      <c r="A82" s="8">
        <f t="shared" si="2"/>
      </c>
      <c r="B82" s="115"/>
      <c r="C82" s="9">
        <f>IF(ISERROR(VLOOKUP(B82,'START LİSTE'!$B$6:$F$439,2,0)),"",VLOOKUP(B82,'START LİSTE'!$B$6:$F$439,2,0))</f>
      </c>
      <c r="D82" s="9">
        <f>IF(ISERROR(VLOOKUP(B82,'START LİSTE'!$B$6:$F$439,3,0)),"",VLOOKUP(B82,'START LİSTE'!$B$6:$F$439,3,0))</f>
      </c>
      <c r="E82" s="10">
        <f>IF(ISERROR(VLOOKUP(B82,'START LİSTE'!$B$6:$F$439,4,0)),"",VLOOKUP(B82,'START LİSTE'!$B$6:$F$439,4,0))</f>
      </c>
      <c r="F82" s="11">
        <f>IF(ISERROR(VLOOKUP($B82,'START LİSTE'!$B$6:$F$439,5,0)),"",VLOOKUP($B82,'START LİSTE'!$B$6:$F$439,5,0))</f>
      </c>
      <c r="G82" s="110"/>
      <c r="H82" s="12">
        <f t="shared" si="3"/>
      </c>
    </row>
    <row r="83" spans="1:8" ht="19.5" customHeight="1">
      <c r="A83" s="8">
        <f t="shared" si="2"/>
      </c>
      <c r="B83" s="115"/>
      <c r="C83" s="9">
        <f>IF(ISERROR(VLOOKUP(B83,'START LİSTE'!$B$6:$F$439,2,0)),"",VLOOKUP(B83,'START LİSTE'!$B$6:$F$439,2,0))</f>
      </c>
      <c r="D83" s="9">
        <f>IF(ISERROR(VLOOKUP(B83,'START LİSTE'!$B$6:$F$439,3,0)),"",VLOOKUP(B83,'START LİSTE'!$B$6:$F$439,3,0))</f>
      </c>
      <c r="E83" s="10">
        <f>IF(ISERROR(VLOOKUP(B83,'START LİSTE'!$B$6:$F$439,4,0)),"",VLOOKUP(B83,'START LİSTE'!$B$6:$F$439,4,0))</f>
      </c>
      <c r="F83" s="11">
        <f>IF(ISERROR(VLOOKUP($B83,'START LİSTE'!$B$6:$F$439,5,0)),"",VLOOKUP($B83,'START LİSTE'!$B$6:$F$439,5,0))</f>
      </c>
      <c r="G83" s="110"/>
      <c r="H83" s="12">
        <f t="shared" si="3"/>
      </c>
    </row>
    <row r="84" spans="1:8" ht="19.5" customHeight="1">
      <c r="A84" s="8">
        <f t="shared" si="2"/>
      </c>
      <c r="B84" s="115"/>
      <c r="C84" s="9">
        <f>IF(ISERROR(VLOOKUP(B84,'START LİSTE'!$B$6:$F$439,2,0)),"",VLOOKUP(B84,'START LİSTE'!$B$6:$F$439,2,0))</f>
      </c>
      <c r="D84" s="9">
        <f>IF(ISERROR(VLOOKUP(B84,'START LİSTE'!$B$6:$F$439,3,0)),"",VLOOKUP(B84,'START LİSTE'!$B$6:$F$439,3,0))</f>
      </c>
      <c r="E84" s="10">
        <f>IF(ISERROR(VLOOKUP(B84,'START LİSTE'!$B$6:$F$439,4,0)),"",VLOOKUP(B84,'START LİSTE'!$B$6:$F$439,4,0))</f>
      </c>
      <c r="F84" s="11">
        <f>IF(ISERROR(VLOOKUP($B84,'START LİSTE'!$B$6:$F$439,5,0)),"",VLOOKUP($B84,'START LİSTE'!$B$6:$F$439,5,0))</f>
      </c>
      <c r="G84" s="110"/>
      <c r="H84" s="12">
        <f t="shared" si="3"/>
      </c>
    </row>
    <row r="85" spans="1:8" ht="19.5" customHeight="1">
      <c r="A85" s="8">
        <f t="shared" si="2"/>
      </c>
      <c r="B85" s="115"/>
      <c r="C85" s="9">
        <f>IF(ISERROR(VLOOKUP(B85,'START LİSTE'!$B$6:$F$439,2,0)),"",VLOOKUP(B85,'START LİSTE'!$B$6:$F$439,2,0))</f>
      </c>
      <c r="D85" s="9">
        <f>IF(ISERROR(VLOOKUP(B85,'START LİSTE'!$B$6:$F$439,3,0)),"",VLOOKUP(B85,'START LİSTE'!$B$6:$F$439,3,0))</f>
      </c>
      <c r="E85" s="10">
        <f>IF(ISERROR(VLOOKUP(B85,'START LİSTE'!$B$6:$F$439,4,0)),"",VLOOKUP(B85,'START LİSTE'!$B$6:$F$439,4,0))</f>
      </c>
      <c r="F85" s="11">
        <f>IF(ISERROR(VLOOKUP($B85,'START LİSTE'!$B$6:$F$439,5,0)),"",VLOOKUP($B85,'START LİSTE'!$B$6:$F$439,5,0))</f>
      </c>
      <c r="G85" s="110"/>
      <c r="H85" s="12">
        <f t="shared" si="3"/>
      </c>
    </row>
    <row r="86" spans="1:8" ht="19.5" customHeight="1">
      <c r="A86" s="8">
        <f t="shared" si="2"/>
      </c>
      <c r="B86" s="115"/>
      <c r="C86" s="9">
        <f>IF(ISERROR(VLOOKUP(B86,'START LİSTE'!$B$6:$F$439,2,0)),"",VLOOKUP(B86,'START LİSTE'!$B$6:$F$439,2,0))</f>
      </c>
      <c r="D86" s="9">
        <f>IF(ISERROR(VLOOKUP(B86,'START LİSTE'!$B$6:$F$439,3,0)),"",VLOOKUP(B86,'START LİSTE'!$B$6:$F$439,3,0))</f>
      </c>
      <c r="E86" s="10">
        <f>IF(ISERROR(VLOOKUP(B86,'START LİSTE'!$B$6:$F$439,4,0)),"",VLOOKUP(B86,'START LİSTE'!$B$6:$F$439,4,0))</f>
      </c>
      <c r="F86" s="11">
        <f>IF(ISERROR(VLOOKUP($B86,'START LİSTE'!$B$6:$F$439,5,0)),"",VLOOKUP($B86,'START LİSTE'!$B$6:$F$439,5,0))</f>
      </c>
      <c r="G86" s="110"/>
      <c r="H86" s="12">
        <f t="shared" si="3"/>
      </c>
    </row>
    <row r="87" spans="1:8" ht="19.5" customHeight="1">
      <c r="A87" s="8">
        <f t="shared" si="2"/>
      </c>
      <c r="B87" s="115"/>
      <c r="C87" s="9">
        <f>IF(ISERROR(VLOOKUP(B87,'START LİSTE'!$B$6:$F$439,2,0)),"",VLOOKUP(B87,'START LİSTE'!$B$6:$F$439,2,0))</f>
      </c>
      <c r="D87" s="9">
        <f>IF(ISERROR(VLOOKUP(B87,'START LİSTE'!$B$6:$F$439,3,0)),"",VLOOKUP(B87,'START LİSTE'!$B$6:$F$439,3,0))</f>
      </c>
      <c r="E87" s="10">
        <f>IF(ISERROR(VLOOKUP(B87,'START LİSTE'!$B$6:$F$439,4,0)),"",VLOOKUP(B87,'START LİSTE'!$B$6:$F$439,4,0))</f>
      </c>
      <c r="F87" s="11">
        <f>IF(ISERROR(VLOOKUP($B87,'START LİSTE'!$B$6:$F$439,5,0)),"",VLOOKUP($B87,'START LİSTE'!$B$6:$F$439,5,0))</f>
      </c>
      <c r="G87" s="110"/>
      <c r="H87" s="12">
        <f t="shared" si="3"/>
      </c>
    </row>
    <row r="88" spans="1:8" ht="19.5" customHeight="1">
      <c r="A88" s="8">
        <f t="shared" si="2"/>
      </c>
      <c r="B88" s="115"/>
      <c r="C88" s="9">
        <f>IF(ISERROR(VLOOKUP(B88,'START LİSTE'!$B$6:$F$439,2,0)),"",VLOOKUP(B88,'START LİSTE'!$B$6:$F$439,2,0))</f>
      </c>
      <c r="D88" s="9">
        <f>IF(ISERROR(VLOOKUP(B88,'START LİSTE'!$B$6:$F$439,3,0)),"",VLOOKUP(B88,'START LİSTE'!$B$6:$F$439,3,0))</f>
      </c>
      <c r="E88" s="10">
        <f>IF(ISERROR(VLOOKUP(B88,'START LİSTE'!$B$6:$F$439,4,0)),"",VLOOKUP(B88,'START LİSTE'!$B$6:$F$439,4,0))</f>
      </c>
      <c r="F88" s="11">
        <f>IF(ISERROR(VLOOKUP($B88,'START LİSTE'!$B$6:$F$439,5,0)),"",VLOOKUP($B88,'START LİSTE'!$B$6:$F$439,5,0))</f>
      </c>
      <c r="G88" s="110"/>
      <c r="H88" s="12">
        <f t="shared" si="3"/>
      </c>
    </row>
    <row r="89" spans="1:8" ht="19.5" customHeight="1">
      <c r="A89" s="8">
        <f t="shared" si="2"/>
      </c>
      <c r="B89" s="115"/>
      <c r="C89" s="9">
        <f>IF(ISERROR(VLOOKUP(B89,'START LİSTE'!$B$6:$F$439,2,0)),"",VLOOKUP(B89,'START LİSTE'!$B$6:$F$439,2,0))</f>
      </c>
      <c r="D89" s="9">
        <f>IF(ISERROR(VLOOKUP(B89,'START LİSTE'!$B$6:$F$439,3,0)),"",VLOOKUP(B89,'START LİSTE'!$B$6:$F$439,3,0))</f>
      </c>
      <c r="E89" s="10">
        <f>IF(ISERROR(VLOOKUP(B89,'START LİSTE'!$B$6:$F$439,4,0)),"",VLOOKUP(B89,'START LİSTE'!$B$6:$F$439,4,0))</f>
      </c>
      <c r="F89" s="11">
        <f>IF(ISERROR(VLOOKUP($B89,'START LİSTE'!$B$6:$F$439,5,0)),"",VLOOKUP($B89,'START LİSTE'!$B$6:$F$439,5,0))</f>
      </c>
      <c r="G89" s="110"/>
      <c r="H89" s="12">
        <f t="shared" si="3"/>
      </c>
    </row>
    <row r="90" spans="1:8" ht="19.5" customHeight="1">
      <c r="A90" s="8">
        <f t="shared" si="2"/>
      </c>
      <c r="B90" s="115"/>
      <c r="C90" s="9">
        <f>IF(ISERROR(VLOOKUP(B90,'START LİSTE'!$B$6:$F$439,2,0)),"",VLOOKUP(B90,'START LİSTE'!$B$6:$F$439,2,0))</f>
      </c>
      <c r="D90" s="9">
        <f>IF(ISERROR(VLOOKUP(B90,'START LİSTE'!$B$6:$F$439,3,0)),"",VLOOKUP(B90,'START LİSTE'!$B$6:$F$439,3,0))</f>
      </c>
      <c r="E90" s="10">
        <f>IF(ISERROR(VLOOKUP(B90,'START LİSTE'!$B$6:$F$439,4,0)),"",VLOOKUP(B90,'START LİSTE'!$B$6:$F$439,4,0))</f>
      </c>
      <c r="F90" s="11">
        <f>IF(ISERROR(VLOOKUP($B90,'START LİSTE'!$B$6:$F$439,5,0)),"",VLOOKUP($B90,'START LİSTE'!$B$6:$F$439,5,0))</f>
      </c>
      <c r="G90" s="110"/>
      <c r="H90" s="12">
        <f t="shared" si="3"/>
      </c>
    </row>
    <row r="91" spans="1:8" ht="19.5" customHeight="1">
      <c r="A91" s="8">
        <f t="shared" si="2"/>
      </c>
      <c r="B91" s="115"/>
      <c r="C91" s="9">
        <f>IF(ISERROR(VLOOKUP(B91,'START LİSTE'!$B$6:$F$439,2,0)),"",VLOOKUP(B91,'START LİSTE'!$B$6:$F$439,2,0))</f>
      </c>
      <c r="D91" s="9">
        <f>IF(ISERROR(VLOOKUP(B91,'START LİSTE'!$B$6:$F$439,3,0)),"",VLOOKUP(B91,'START LİSTE'!$B$6:$F$439,3,0))</f>
      </c>
      <c r="E91" s="10">
        <f>IF(ISERROR(VLOOKUP(B91,'START LİSTE'!$B$6:$F$439,4,0)),"",VLOOKUP(B91,'START LİSTE'!$B$6:$F$439,4,0))</f>
      </c>
      <c r="F91" s="11">
        <f>IF(ISERROR(VLOOKUP($B91,'START LİSTE'!$B$6:$F$439,5,0)),"",VLOOKUP($B91,'START LİSTE'!$B$6:$F$439,5,0))</f>
      </c>
      <c r="G91" s="110"/>
      <c r="H91" s="12">
        <f t="shared" si="3"/>
      </c>
    </row>
    <row r="92" spans="1:8" ht="19.5" customHeight="1">
      <c r="A92" s="8">
        <f t="shared" si="2"/>
      </c>
      <c r="B92" s="115"/>
      <c r="C92" s="9">
        <f>IF(ISERROR(VLOOKUP(B92,'START LİSTE'!$B$6:$F$439,2,0)),"",VLOOKUP(B92,'START LİSTE'!$B$6:$F$439,2,0))</f>
      </c>
      <c r="D92" s="9">
        <f>IF(ISERROR(VLOOKUP(B92,'START LİSTE'!$B$6:$F$439,3,0)),"",VLOOKUP(B92,'START LİSTE'!$B$6:$F$439,3,0))</f>
      </c>
      <c r="E92" s="10">
        <f>IF(ISERROR(VLOOKUP(B92,'START LİSTE'!$B$6:$F$439,4,0)),"",VLOOKUP(B92,'START LİSTE'!$B$6:$F$439,4,0))</f>
      </c>
      <c r="F92" s="11">
        <f>IF(ISERROR(VLOOKUP($B92,'START LİSTE'!$B$6:$F$439,5,0)),"",VLOOKUP($B92,'START LİSTE'!$B$6:$F$439,5,0))</f>
      </c>
      <c r="G92" s="110"/>
      <c r="H92" s="12">
        <f t="shared" si="3"/>
      </c>
    </row>
    <row r="93" spans="1:8" ht="19.5" customHeight="1">
      <c r="A93" s="8">
        <f t="shared" si="2"/>
      </c>
      <c r="B93" s="115"/>
      <c r="C93" s="9">
        <f>IF(ISERROR(VLOOKUP(B93,'START LİSTE'!$B$6:$F$439,2,0)),"",VLOOKUP(B93,'START LİSTE'!$B$6:$F$439,2,0))</f>
      </c>
      <c r="D93" s="9">
        <f>IF(ISERROR(VLOOKUP(B93,'START LİSTE'!$B$6:$F$439,3,0)),"",VLOOKUP(B93,'START LİSTE'!$B$6:$F$439,3,0))</f>
      </c>
      <c r="E93" s="10">
        <f>IF(ISERROR(VLOOKUP(B93,'START LİSTE'!$B$6:$F$439,4,0)),"",VLOOKUP(B93,'START LİSTE'!$B$6:$F$439,4,0))</f>
      </c>
      <c r="F93" s="11">
        <f>IF(ISERROR(VLOOKUP($B93,'START LİSTE'!$B$6:$F$439,5,0)),"",VLOOKUP($B93,'START LİSTE'!$B$6:$F$439,5,0))</f>
      </c>
      <c r="G93" s="110"/>
      <c r="H93" s="12">
        <f t="shared" si="3"/>
      </c>
    </row>
    <row r="94" spans="1:8" ht="19.5" customHeight="1">
      <c r="A94" s="8">
        <f t="shared" si="2"/>
      </c>
      <c r="B94" s="115"/>
      <c r="C94" s="9">
        <f>IF(ISERROR(VLOOKUP(B94,'START LİSTE'!$B$6:$F$439,2,0)),"",VLOOKUP(B94,'START LİSTE'!$B$6:$F$439,2,0))</f>
      </c>
      <c r="D94" s="9">
        <f>IF(ISERROR(VLOOKUP(B94,'START LİSTE'!$B$6:$F$439,3,0)),"",VLOOKUP(B94,'START LİSTE'!$B$6:$F$439,3,0))</f>
      </c>
      <c r="E94" s="10">
        <f>IF(ISERROR(VLOOKUP(B94,'START LİSTE'!$B$6:$F$439,4,0)),"",VLOOKUP(B94,'START LİSTE'!$B$6:$F$439,4,0))</f>
      </c>
      <c r="F94" s="11">
        <f>IF(ISERROR(VLOOKUP($B94,'START LİSTE'!$B$6:$F$439,5,0)),"",VLOOKUP($B94,'START LİSTE'!$B$6:$F$439,5,0))</f>
      </c>
      <c r="G94" s="110"/>
      <c r="H94" s="12">
        <f t="shared" si="3"/>
      </c>
    </row>
    <row r="95" spans="1:8" ht="19.5" customHeight="1">
      <c r="A95" s="8">
        <f t="shared" si="2"/>
      </c>
      <c r="B95" s="115"/>
      <c r="C95" s="9">
        <f>IF(ISERROR(VLOOKUP(B95,'START LİSTE'!$B$6:$F$439,2,0)),"",VLOOKUP(B95,'START LİSTE'!$B$6:$F$439,2,0))</f>
      </c>
      <c r="D95" s="9">
        <f>IF(ISERROR(VLOOKUP(B95,'START LİSTE'!$B$6:$F$439,3,0)),"",VLOOKUP(B95,'START LİSTE'!$B$6:$F$439,3,0))</f>
      </c>
      <c r="E95" s="10">
        <f>IF(ISERROR(VLOOKUP(B95,'START LİSTE'!$B$6:$F$439,4,0)),"",VLOOKUP(B95,'START LİSTE'!$B$6:$F$439,4,0))</f>
      </c>
      <c r="F95" s="11">
        <f>IF(ISERROR(VLOOKUP($B95,'START LİSTE'!$B$6:$F$439,5,0)),"",VLOOKUP($B95,'START LİSTE'!$B$6:$F$439,5,0))</f>
      </c>
      <c r="G95" s="110"/>
      <c r="H95" s="12">
        <f t="shared" si="3"/>
      </c>
    </row>
  </sheetData>
  <sheetProtection/>
  <mergeCells count="5">
    <mergeCell ref="A4:C4"/>
    <mergeCell ref="A1:H1"/>
    <mergeCell ref="A2:H2"/>
    <mergeCell ref="A3:H3"/>
    <mergeCell ref="F4:H4"/>
  </mergeCells>
  <conditionalFormatting sqref="H6:H95">
    <cfRule type="containsText" priority="3" dxfId="12" operator="containsText" stopIfTrue="1" text="$E$7=&quot;&quot;F&quot;&quot;">
      <formula>NOT(ISERROR(SEARCH("$E$7=""F""",H6)))</formula>
    </cfRule>
    <cfRule type="containsText" priority="5" dxfId="12" operator="containsText" stopIfTrue="1" text="F=E7">
      <formula>NOT(ISERROR(SEARCH("F=E7",H6)))</formula>
    </cfRule>
  </conditionalFormatting>
  <conditionalFormatting sqref="B6:B95">
    <cfRule type="duplicateValues" priority="25" dxfId="12" stopIfTrue="1">
      <formula>AND(COUNTIF($B$6:$B$95,B6)&gt;1,NOT(ISBLANK(B6)))</formula>
    </cfRule>
  </conditionalFormatting>
  <conditionalFormatting sqref="B6:B364">
    <cfRule type="duplicateValues" priority="26" dxfId="12" stopIfTrue="1">
      <formula>AND(COUNTIF($B$6:$B$364,B6)&gt;1,NOT(ISBLANK(B6)))</formula>
    </cfRule>
  </conditionalFormatting>
  <printOptions horizontalCentered="1"/>
  <pageMargins left="0.55" right="0.2362204724409449" top="0.6299212598425197" bottom="0.4330708661417323" header="0.3937007874015748" footer="0.2362204724409449"/>
  <pageSetup fitToHeight="0" fitToWidth="1" horizontalDpi="300" verticalDpi="300" orientation="portrait" paperSize="9" scale="98" r:id="rId2"/>
  <headerFooter alignWithMargins="0">
    <oddFooter>&amp;C&amp;P</oddFooter>
  </headerFooter>
  <rowBreaks count="2" manualBreakCount="2">
    <brk id="35" max="7" man="1"/>
    <brk id="65" max="7" man="1"/>
  </rowBreaks>
  <drawing r:id="rId1"/>
</worksheet>
</file>

<file path=xl/worksheets/sheet4.xml><?xml version="1.0" encoding="utf-8"?>
<worksheet xmlns="http://schemas.openxmlformats.org/spreadsheetml/2006/main" xmlns:r="http://schemas.openxmlformats.org/officeDocument/2006/relationships">
  <sheetPr>
    <tabColor rgb="FFFFFF00"/>
  </sheetPr>
  <dimension ref="A1:AZ98"/>
  <sheetViews>
    <sheetView view="pageBreakPreview" zoomScale="98" zoomScaleSheetLayoutView="98" zoomScalePageLayoutView="0" workbookViewId="0" topLeftCell="A1">
      <selection activeCell="C6" sqref="C6:C17"/>
    </sheetView>
  </sheetViews>
  <sheetFormatPr defaultColWidth="9.00390625" defaultRowHeight="12.75"/>
  <cols>
    <col min="1" max="1" width="6.625" style="53" customWidth="1"/>
    <col min="2" max="2" width="30.25390625" style="52" customWidth="1"/>
    <col min="3" max="3" width="6.75390625" style="52" customWidth="1"/>
    <col min="4" max="4" width="26.25390625" style="52" customWidth="1"/>
    <col min="5" max="5" width="6.625" style="52" bestFit="1" customWidth="1"/>
    <col min="6" max="6" width="7.75390625" style="52" customWidth="1"/>
    <col min="7" max="7" width="10.25390625" style="52" hidden="1" customWidth="1"/>
    <col min="8" max="8" width="7.75390625" style="52" customWidth="1"/>
    <col min="9" max="9" width="11.625" style="52" hidden="1" customWidth="1"/>
    <col min="10" max="10" width="7.375" style="53" customWidth="1"/>
    <col min="11" max="11" width="8.875" style="52" customWidth="1"/>
    <col min="12" max="51" width="9.125" style="52" customWidth="1"/>
    <col min="52" max="52" width="12.875" style="54" hidden="1" customWidth="1"/>
    <col min="53" max="16384" width="9.125" style="52" customWidth="1"/>
  </cols>
  <sheetData>
    <row r="1" spans="1:52" s="7" customFormat="1" ht="30" customHeight="1">
      <c r="A1" s="152" t="str">
        <f>KAPAK!A2</f>
        <v>KKTC MİLLİ EĞİTİM BAKANLIĞI</v>
      </c>
      <c r="B1" s="152"/>
      <c r="C1" s="152"/>
      <c r="D1" s="152"/>
      <c r="E1" s="152"/>
      <c r="F1" s="152"/>
      <c r="G1" s="152"/>
      <c r="H1" s="152"/>
      <c r="I1" s="152"/>
      <c r="J1" s="152"/>
      <c r="AZ1" s="23"/>
    </row>
    <row r="2" spans="1:52" s="7" customFormat="1" ht="15.75" customHeight="1">
      <c r="A2" s="154" t="str">
        <f>KAPAK!B26</f>
        <v>OKULLAR ARASI KROS ŞAMPİYONASI</v>
      </c>
      <c r="B2" s="154"/>
      <c r="C2" s="154"/>
      <c r="D2" s="154"/>
      <c r="E2" s="154"/>
      <c r="F2" s="154"/>
      <c r="G2" s="154"/>
      <c r="H2" s="154"/>
      <c r="I2" s="154"/>
      <c r="J2" s="154"/>
      <c r="AZ2" s="23"/>
    </row>
    <row r="3" spans="1:52" s="7" customFormat="1" ht="14.25" customHeight="1">
      <c r="A3" s="163" t="str">
        <f>KAPAK!B29</f>
        <v>GÖNYELİ İLKOKULU</v>
      </c>
      <c r="B3" s="163"/>
      <c r="C3" s="163"/>
      <c r="D3" s="163"/>
      <c r="E3" s="163"/>
      <c r="F3" s="163"/>
      <c r="G3" s="163"/>
      <c r="H3" s="163"/>
      <c r="I3" s="163"/>
      <c r="J3" s="163"/>
      <c r="AZ3" s="23"/>
    </row>
    <row r="4" spans="1:52" s="7" customFormat="1" ht="18" customHeight="1">
      <c r="A4" s="59" t="str">
        <f>KAPAK!B28</f>
        <v>YILDIZ ERKEKLER</v>
      </c>
      <c r="B4" s="59"/>
      <c r="C4" s="164" t="str">
        <f>KAPAK!B27</f>
        <v>3000 Metre</v>
      </c>
      <c r="D4" s="164"/>
      <c r="E4" s="55"/>
      <c r="F4" s="162">
        <f>KAPAK!B30</f>
        <v>41992.416666666664</v>
      </c>
      <c r="G4" s="162"/>
      <c r="H4" s="162"/>
      <c r="I4" s="162"/>
      <c r="J4" s="162"/>
      <c r="AZ4" s="23"/>
    </row>
    <row r="5" spans="1:52" s="26" customFormat="1" ht="30" customHeight="1">
      <c r="A5" s="56" t="s">
        <v>5</v>
      </c>
      <c r="B5" s="24" t="s">
        <v>28</v>
      </c>
      <c r="C5" s="106" t="s">
        <v>1</v>
      </c>
      <c r="D5" s="24" t="s">
        <v>3</v>
      </c>
      <c r="E5" s="24" t="s">
        <v>8</v>
      </c>
      <c r="F5" s="24" t="s">
        <v>7</v>
      </c>
      <c r="G5" s="24" t="s">
        <v>9</v>
      </c>
      <c r="H5" s="24" t="s">
        <v>15</v>
      </c>
      <c r="I5" s="25" t="s">
        <v>20</v>
      </c>
      <c r="J5" s="24" t="s">
        <v>6</v>
      </c>
      <c r="K5" s="27"/>
      <c r="L5" s="27"/>
      <c r="M5" s="27"/>
      <c r="AZ5" s="28"/>
    </row>
    <row r="6" spans="1:52" s="36" customFormat="1" ht="15" customHeight="1">
      <c r="A6" s="29"/>
      <c r="B6" s="31"/>
      <c r="C6" s="111">
        <v>55</v>
      </c>
      <c r="D6" s="32" t="str">
        <f>IF(ISERROR(VLOOKUP($C6,'START LİSTE'!$B$6:$G$211,2,0)),"",VLOOKUP($C6,'START LİSTE'!$B$6:$G$211,2,0))</f>
        <v>BERKEM ERENGİL </v>
      </c>
      <c r="E6" s="33" t="str">
        <f>IF(ISERROR(VLOOKUP($C6,'START LİSTE'!$B$6:$G$211,4,0)),"",VLOOKUP($C6,'START LİSTE'!$B$6:$G$211,4,0))</f>
        <v>T</v>
      </c>
      <c r="F6" s="107">
        <f>IF(ISERROR(VLOOKUP($C6,'FERDİ SONUÇ'!$B$6:$H$95,6,0)),"",VLOOKUP($C6,'FERDİ SONUÇ'!$B$6:$H$95,6,0))</f>
        <v>1419</v>
      </c>
      <c r="G6" s="34">
        <f>IF(OR(E6="",F6="DQ",F6="DNF",F6="DNS",F6=""),"-",VLOOKUP(C6,'FERDİ SONUÇ'!$B$6:$H$95,7,0))</f>
        <v>12</v>
      </c>
      <c r="H6" s="34">
        <f>IF(OR(E6="",E6="F",F6="DQ",F6="DNF",F6="DNS",F6=""),"-",VLOOKUP(C6,'FERDİ SONUÇ'!$B$6:$H$95,7,0))</f>
        <v>12</v>
      </c>
      <c r="I6" s="35">
        <f>IF(ISERROR(SMALL(H6:H11,1)),"-",SMALL(H6:H11,1))</f>
        <v>3</v>
      </c>
      <c r="J6" s="30"/>
      <c r="AZ6" s="37">
        <v>1000</v>
      </c>
    </row>
    <row r="7" spans="1:52" s="36" customFormat="1" ht="15" customHeight="1">
      <c r="A7" s="38"/>
      <c r="B7" s="40"/>
      <c r="C7" s="112">
        <v>57</v>
      </c>
      <c r="D7" s="41" t="str">
        <f>IF(ISERROR(VLOOKUP($C7,'START LİSTE'!$B$6:$G$211,2,0)),"",VLOOKUP($C7,'START LİSTE'!$B$6:$G$211,2,0))</f>
        <v>MUSTAFA BAYRAKTAR</v>
      </c>
      <c r="E7" s="42" t="str">
        <f>IF(ISERROR(VLOOKUP($C7,'START LİSTE'!$B$6:$G$211,4,0)),"",VLOOKUP($C7,'START LİSTE'!$B$6:$G$211,4,0))</f>
        <v>T</v>
      </c>
      <c r="F7" s="108">
        <f>IF(ISERROR(VLOOKUP($C7,'FERDİ SONUÇ'!$B$6:$H$95,6,0)),"",VLOOKUP($C7,'FERDİ SONUÇ'!$B$6:$H$95,6,0))</f>
        <v>1334</v>
      </c>
      <c r="G7" s="43">
        <f>IF(OR(E7="",F7="DQ",F7="DNF",F7="DNS",F7=""),"-",VLOOKUP(C7,'FERDİ SONUÇ'!$B$6:$H$95,7,0))</f>
        <v>10</v>
      </c>
      <c r="H7" s="43">
        <f>IF(OR(E7="",E7="F",F7="DQ",F7="DNF",F7="DNS",F7=""),"-",VLOOKUP(C7,'FERDİ SONUÇ'!$B$6:$H$95,7,0))</f>
        <v>10</v>
      </c>
      <c r="I7" s="44">
        <f>IF(ISERROR(SMALL(H6:H11,2)),"-",SMALL(H6:H11,2))</f>
        <v>4</v>
      </c>
      <c r="J7" s="39"/>
      <c r="AZ7" s="37">
        <v>1001</v>
      </c>
    </row>
    <row r="8" spans="1:52" s="36" customFormat="1" ht="15" customHeight="1">
      <c r="A8" s="58">
        <f>IF(AND(B8&lt;&gt;"",J8&lt;&gt;"DQ"),COUNT(J$6:J$911)-(RANK(J8,J$6:J$911)+COUNTIF(J$6:J8,J8))+2,IF(C6&lt;&gt;"",AZ8,""))</f>
        <v>2</v>
      </c>
      <c r="B8" s="40" t="str">
        <f>IF(ISERROR(VLOOKUP(C6,'START LİSTE'!$B$6:$G$211,3,0)),"",VLOOKUP(C6,'START LİSTE'!$B$6:$G$211,3,0))</f>
        <v>ATLEKS SANVERLER ORTAOKULU </v>
      </c>
      <c r="C8" s="112">
        <v>60</v>
      </c>
      <c r="D8" s="41" t="str">
        <f>IF(ISERROR(VLOOKUP($C8,'START LİSTE'!$B$6:$G$211,2,0)),"",VLOOKUP($C8,'START LİSTE'!$B$6:$G$211,2,0))</f>
        <v>MEHMET ALİ DEMİR</v>
      </c>
      <c r="E8" s="42" t="str">
        <f>IF(ISERROR(VLOOKUP($C8,'START LİSTE'!$B$6:$G$211,4,0)),"",VLOOKUP($C8,'START LİSTE'!$B$6:$G$211,4,0))</f>
        <v>T</v>
      </c>
      <c r="F8" s="108">
        <f>IF(ISERROR(VLOOKUP($C8,'FERDİ SONUÇ'!$B$6:$H$95,6,0)),"",VLOOKUP($C8,'FERDİ SONUÇ'!$B$6:$H$95,6,0))</f>
        <v>1257</v>
      </c>
      <c r="G8" s="43">
        <f>IF(OR(E8="",F8="DQ",F8="DNF",F8="DNS",F8=""),"-",VLOOKUP(C8,'FERDİ SONUÇ'!$B$6:$H$95,7,0))</f>
        <v>6</v>
      </c>
      <c r="H8" s="43">
        <f>IF(OR(E8="",E8="F",F8="DQ",F8="DNF",F8="DNS",F8=""),"-",VLOOKUP(C8,'FERDİ SONUÇ'!$B$6:$H$95,7,0))</f>
        <v>6</v>
      </c>
      <c r="I8" s="44">
        <f>IF(ISERROR(SMALL(H6:H11,3)),"-",SMALL(H6:H11,3))</f>
        <v>6</v>
      </c>
      <c r="J8" s="57">
        <f>IF(C6="","",IF(OR(I6="-",I7="-",I8="-",I9="-"),"DQ",SUM(I6,I7,I8,I9)))</f>
        <v>21</v>
      </c>
      <c r="AZ8" s="37">
        <v>1002</v>
      </c>
    </row>
    <row r="9" spans="1:52" s="36" customFormat="1" ht="15" customHeight="1">
      <c r="A9" s="38"/>
      <c r="B9" s="40"/>
      <c r="C9" s="112">
        <v>61</v>
      </c>
      <c r="D9" s="41" t="str">
        <f>IF(ISERROR(VLOOKUP($C9,'START LİSTE'!$B$6:$G$211,2,0)),"",VLOOKUP($C9,'START LİSTE'!$B$6:$G$211,2,0))</f>
        <v>ÖZGÜR ÖRENCİK</v>
      </c>
      <c r="E9" s="42" t="str">
        <f>IF(ISERROR(VLOOKUP($C9,'START LİSTE'!$B$6:$G$211,4,0)),"",VLOOKUP($C9,'START LİSTE'!$B$6:$G$211,4,0))</f>
        <v>T</v>
      </c>
      <c r="F9" s="108">
        <f>IF(ISERROR(VLOOKUP($C9,'FERDİ SONUÇ'!$B$6:$H$95,6,0)),"",VLOOKUP($C9,'FERDİ SONUÇ'!$B$6:$H$95,6,0))</f>
        <v>1230</v>
      </c>
      <c r="G9" s="43">
        <f>IF(OR(E9="",F9="DQ",F9="DNF",F9="DNS",F9=""),"-",VLOOKUP(C9,'FERDİ SONUÇ'!$B$6:$H$95,7,0))</f>
        <v>3</v>
      </c>
      <c r="H9" s="43">
        <f>IF(OR(E9="",E9="F",F9="DQ",F9="DNF",F9="DNS",F9=""),"-",VLOOKUP(C9,'FERDİ SONUÇ'!$B$6:$H$95,7,0))</f>
        <v>3</v>
      </c>
      <c r="I9" s="44">
        <f>IF(ISERROR(SMALL(H6:H11,4)),"-",SMALL(H6:H11,4))</f>
        <v>8</v>
      </c>
      <c r="J9" s="39"/>
      <c r="AZ9" s="37">
        <v>1003</v>
      </c>
    </row>
    <row r="10" spans="1:52" s="36" customFormat="1" ht="15" customHeight="1">
      <c r="A10" s="38"/>
      <c r="B10" s="40"/>
      <c r="C10" s="112">
        <v>62</v>
      </c>
      <c r="D10" s="41" t="str">
        <f>IF(ISERROR(VLOOKUP($C10,'START LİSTE'!$B$6:$G$211,2,0)),"",VLOOKUP($C10,'START LİSTE'!$B$6:$G$211,2,0))</f>
        <v>ERTUNÇ SAYINER</v>
      </c>
      <c r="E10" s="42" t="str">
        <f>IF(ISERROR(VLOOKUP($C10,'START LİSTE'!$B$6:$G$211,4,0)),"",VLOOKUP($C10,'START LİSTE'!$B$6:$G$211,4,0))</f>
        <v>T</v>
      </c>
      <c r="F10" s="108">
        <f>IF(ISERROR(VLOOKUP($C10,'FERDİ SONUÇ'!$B$6:$H$95,6,0)),"",VLOOKUP($C10,'FERDİ SONUÇ'!$B$6:$H$95,6,0))</f>
        <v>1239</v>
      </c>
      <c r="G10" s="43">
        <f>IF(OR(E10="",F10="DQ",F10="DNF",F10="DNS",F10=""),"-",VLOOKUP(C10,'FERDİ SONUÇ'!$B$6:$H$95,7,0))</f>
        <v>4</v>
      </c>
      <c r="H10" s="43">
        <f>IF(OR(E10="",E10="F",F10="DQ",F10="DNF",F10="DNS",F10=""),"-",VLOOKUP(C10,'FERDİ SONUÇ'!$B$6:$H$95,7,0))</f>
        <v>4</v>
      </c>
      <c r="I10" s="44">
        <f>IF(ISERROR(SMALL(H6:H11,5)),"-",SMALL(H6:H11,5))</f>
        <v>10</v>
      </c>
      <c r="J10" s="39"/>
      <c r="AZ10" s="37">
        <v>1004</v>
      </c>
    </row>
    <row r="11" spans="1:52" s="36" customFormat="1" ht="15" customHeight="1">
      <c r="A11" s="45"/>
      <c r="B11" s="47"/>
      <c r="C11" s="113">
        <v>63</v>
      </c>
      <c r="D11" s="48" t="str">
        <f>IF(ISERROR(VLOOKUP($C11,'START LİSTE'!$B$6:$G$211,2,0)),"",VLOOKUP($C11,'START LİSTE'!$B$6:$G$211,2,0))</f>
        <v>ENES AÇIKGÖZ</v>
      </c>
      <c r="E11" s="49" t="str">
        <f>IF(ISERROR(VLOOKUP($C11,'START LİSTE'!$B$6:$G$211,4,0)),"",VLOOKUP($C11,'START LİSTE'!$B$6:$G$211,4,0))</f>
        <v>T</v>
      </c>
      <c r="F11" s="109">
        <f>IF(ISERROR(VLOOKUP($C11,'FERDİ SONUÇ'!$B$6:$H$95,6,0)),"",VLOOKUP($C11,'FERDİ SONUÇ'!$B$6:$H$95,6,0))</f>
        <v>1320</v>
      </c>
      <c r="G11" s="50">
        <f>IF(OR(E11="",F11="DQ",F11="DNF",F11="DNS",F11=""),"-",VLOOKUP(C11,'FERDİ SONUÇ'!$B$6:$H$95,7,0))</f>
        <v>8</v>
      </c>
      <c r="H11" s="50">
        <f>IF(OR(E11="",E11="F",F11="DQ",F11="DNF",F11="DNS",F11=""),"-",VLOOKUP(C11,'FERDİ SONUÇ'!$B$6:$H$95,7,0))</f>
        <v>8</v>
      </c>
      <c r="I11" s="51">
        <f>IF(ISERROR(SMALL(H6:H11,6)),"-",SMALL(H6:H11,6))</f>
        <v>12</v>
      </c>
      <c r="J11" s="46"/>
      <c r="AZ11" s="37">
        <v>1005</v>
      </c>
    </row>
    <row r="12" spans="1:52" ht="15" customHeight="1">
      <c r="A12" s="29"/>
      <c r="B12" s="31"/>
      <c r="C12" s="114">
        <v>79</v>
      </c>
      <c r="D12" s="32" t="str">
        <f>IF(ISERROR(VLOOKUP($C12,'START LİSTE'!$B$6:$G$211,2,0)),"",VLOOKUP($C12,'START LİSTE'!$B$6:$G$211,2,0))</f>
        <v>OSMAN SADETOĞLU</v>
      </c>
      <c r="E12" s="33" t="str">
        <f>IF(ISERROR(VLOOKUP($C12,'START LİSTE'!$B$6:$G$211,4,0)),"",VLOOKUP($C12,'START LİSTE'!$B$6:$G$211,4,0))</f>
        <v>T</v>
      </c>
      <c r="F12" s="107">
        <f>IF(ISERROR(VLOOKUP($C12,'FERDİ SONUÇ'!$B$6:$H$95,6,0)),"",VLOOKUP($C12,'FERDİ SONUÇ'!$B$6:$H$95,6,0))</f>
        <v>1158</v>
      </c>
      <c r="G12" s="34">
        <f>IF(OR(E12="",F12="DQ",F12="DNF",F12="DNS",F12=""),"-",VLOOKUP(C12,'FERDİ SONUÇ'!$B$6:$H$95,7,0))</f>
        <v>1</v>
      </c>
      <c r="H12" s="34">
        <f>IF(OR(E12="",E12="F",F12="DQ",F12="DNF",F12="DNS",F12=""),"-",VLOOKUP(C12,'FERDİ SONUÇ'!$B$6:$H$95,7,0))</f>
        <v>1</v>
      </c>
      <c r="I12" s="35">
        <f>IF(ISERROR(SMALL(H12:H17,1)),"-",SMALL(H12:H17,1))</f>
        <v>1</v>
      </c>
      <c r="J12" s="30"/>
      <c r="AZ12" s="37">
        <v>1006</v>
      </c>
    </row>
    <row r="13" spans="1:52" ht="15" customHeight="1">
      <c r="A13" s="38"/>
      <c r="B13" s="40"/>
      <c r="C13" s="112">
        <v>80</v>
      </c>
      <c r="D13" s="41" t="str">
        <f>IF(ISERROR(VLOOKUP($C13,'START LİSTE'!$B$6:$G$211,2,0)),"",VLOOKUP($C13,'START LİSTE'!$B$6:$G$211,2,0))</f>
        <v>CEMAL REYHAN</v>
      </c>
      <c r="E13" s="42" t="str">
        <f>IF(ISERROR(VLOOKUP($C13,'START LİSTE'!$B$6:$G$211,4,0)),"",VLOOKUP($C13,'START LİSTE'!$B$6:$G$211,4,0))</f>
        <v>T</v>
      </c>
      <c r="F13" s="108">
        <f>IF(ISERROR(VLOOKUP($C13,'FERDİ SONUÇ'!$B$6:$H$95,6,0)),"",VLOOKUP($C13,'FERDİ SONUÇ'!$B$6:$H$95,6,0))</f>
        <v>1248</v>
      </c>
      <c r="G13" s="43">
        <f>IF(OR(E13="",F13="DQ",F13="DNF",F13="DNS",F13=""),"-",VLOOKUP(C13,'FERDİ SONUÇ'!$B$6:$H$95,7,0))</f>
        <v>5</v>
      </c>
      <c r="H13" s="43">
        <f>IF(OR(E13="",E13="F",F13="DQ",F13="DNF",F13="DNS",F13=""),"-",VLOOKUP(C13,'FERDİ SONUÇ'!$B$6:$H$95,7,0))</f>
        <v>5</v>
      </c>
      <c r="I13" s="44">
        <f>IF(ISERROR(SMALL(H12:H17,2)),"-",SMALL(H12:H17,2))</f>
        <v>2</v>
      </c>
      <c r="J13" s="39"/>
      <c r="AZ13" s="37">
        <v>1007</v>
      </c>
    </row>
    <row r="14" spans="1:52" ht="15" customHeight="1">
      <c r="A14" s="58">
        <f>IF(AND(B14&lt;&gt;"",J14&lt;&gt;"DQ"),COUNT(J$6:J$911)-(RANK(J14,J$6:J$911)+COUNTIF(J$6:J14,J14))+2,IF(C12&lt;&gt;"",AZ14,""))</f>
        <v>1</v>
      </c>
      <c r="B14" s="40" t="str">
        <f>IF(ISERROR(VLOOKUP(C12,'START LİSTE'!$B$6:$G$211,3,0)),"",VLOOKUP(C12,'START LİSTE'!$B$6:$G$211,3,0))</f>
        <v>YAKIN DOĞU KOLEJİ</v>
      </c>
      <c r="C14" s="112">
        <v>81</v>
      </c>
      <c r="D14" s="41" t="str">
        <f>IF(ISERROR(VLOOKUP($C14,'START LİSTE'!$B$6:$G$211,2,0)),"",VLOOKUP($C14,'START LİSTE'!$B$6:$G$211,2,0))</f>
        <v>CEMAL ŞEVKET KURT </v>
      </c>
      <c r="E14" s="42" t="str">
        <f>IF(ISERROR(VLOOKUP($C14,'START LİSTE'!$B$6:$G$211,4,0)),"",VLOOKUP($C14,'START LİSTE'!$B$6:$G$211,4,0))</f>
        <v>T</v>
      </c>
      <c r="F14" s="108">
        <f>IF(ISERROR(VLOOKUP($C14,'FERDİ SONUÇ'!$B$6:$H$95,6,0)),"",VLOOKUP($C14,'FERDİ SONUÇ'!$B$6:$H$95,6,0))</f>
        <v>1322</v>
      </c>
      <c r="G14" s="43">
        <f>IF(OR(E14="",F14="DQ",F14="DNF",F14="DNS",F14=""),"-",VLOOKUP(C14,'FERDİ SONUÇ'!$B$6:$H$95,7,0))</f>
        <v>9</v>
      </c>
      <c r="H14" s="43">
        <f>IF(OR(E14="",E14="F",F14="DQ",F14="DNF",F14="DNS",F14=""),"-",VLOOKUP(C14,'FERDİ SONUÇ'!$B$6:$H$95,7,0))</f>
        <v>9</v>
      </c>
      <c r="I14" s="44">
        <f>IF(ISERROR(SMALL(H12:H17,3)),"-",SMALL(H12:H17,3))</f>
        <v>5</v>
      </c>
      <c r="J14" s="57">
        <f>IF(C12="","",IF(OR(I12="-",I13="-",I14="-",I15="-"),"DQ",SUM(I12,I13,I14,I15)))</f>
        <v>15</v>
      </c>
      <c r="AZ14" s="37">
        <v>1008</v>
      </c>
    </row>
    <row r="15" spans="1:52" ht="15" customHeight="1">
      <c r="A15" s="38"/>
      <c r="B15" s="40"/>
      <c r="C15" s="112">
        <v>82</v>
      </c>
      <c r="D15" s="41" t="str">
        <f>IF(ISERROR(VLOOKUP($C15,'START LİSTE'!$B$6:$G$211,2,0)),"",VLOOKUP($C15,'START LİSTE'!$B$6:$G$211,2,0))</f>
        <v>ERAN KABİDAN</v>
      </c>
      <c r="E15" s="42" t="str">
        <f>IF(ISERROR(VLOOKUP($C15,'START LİSTE'!$B$6:$G$211,4,0)),"",VLOOKUP($C15,'START LİSTE'!$B$6:$G$211,4,0))</f>
        <v>T</v>
      </c>
      <c r="F15" s="108">
        <f>IF(ISERROR(VLOOKUP($C15,'FERDİ SONUÇ'!$B$6:$H$95,6,0)),"",VLOOKUP($C15,'FERDİ SONUÇ'!$B$6:$H$95,6,0))</f>
        <v>1318</v>
      </c>
      <c r="G15" s="43">
        <f>IF(OR(E15="",F15="DQ",F15="DNF",F15="DNS",F15=""),"-",VLOOKUP(C15,'FERDİ SONUÇ'!$B$6:$H$95,7,0))</f>
        <v>7</v>
      </c>
      <c r="H15" s="43">
        <f>IF(OR(E15="",E15="F",F15="DQ",F15="DNF",F15="DNS",F15=""),"-",VLOOKUP(C15,'FERDİ SONUÇ'!$B$6:$H$95,7,0))</f>
        <v>7</v>
      </c>
      <c r="I15" s="44">
        <f>IF(ISERROR(SMALL(H12:H17,4)),"-",SMALL(H12:H17,4))</f>
        <v>7</v>
      </c>
      <c r="J15" s="39"/>
      <c r="AZ15" s="37">
        <v>1009</v>
      </c>
    </row>
    <row r="16" spans="1:52" ht="15" customHeight="1">
      <c r="A16" s="38"/>
      <c r="B16" s="40"/>
      <c r="C16" s="112">
        <v>84</v>
      </c>
      <c r="D16" s="41" t="str">
        <f>IF(ISERROR(VLOOKUP($C16,'START LİSTE'!$B$6:$G$211,2,0)),"",VLOOKUP($C16,'START LİSTE'!$B$6:$G$211,2,0))</f>
        <v>ALP KIVANÇ RIZA</v>
      </c>
      <c r="E16" s="42" t="str">
        <f>IF(ISERROR(VLOOKUP($C16,'START LİSTE'!$B$6:$G$211,4,0)),"",VLOOKUP($C16,'START LİSTE'!$B$6:$G$211,4,0))</f>
        <v>T</v>
      </c>
      <c r="F16" s="108">
        <f>IF(ISERROR(VLOOKUP($C16,'FERDİ SONUÇ'!$B$6:$H$95,6,0)),"",VLOOKUP($C16,'FERDİ SONUÇ'!$B$6:$H$95,6,0))</f>
        <v>1215</v>
      </c>
      <c r="G16" s="43">
        <f>IF(OR(E16="",F16="DQ",F16="DNF",F16="DNS",F16=""),"-",VLOOKUP(C16,'FERDİ SONUÇ'!$B$6:$H$95,7,0))</f>
        <v>2</v>
      </c>
      <c r="H16" s="43">
        <f>IF(OR(E16="",E16="F",F16="DQ",F16="DNF",F16="DNS",F16=""),"-",VLOOKUP(C16,'FERDİ SONUÇ'!$B$6:$H$95,7,0))</f>
        <v>2</v>
      </c>
      <c r="I16" s="44">
        <f>IF(ISERROR(SMALL(H12:H17,5)),"-",SMALL(H12:H17,5))</f>
        <v>9</v>
      </c>
      <c r="J16" s="39"/>
      <c r="AZ16" s="37">
        <v>1010</v>
      </c>
    </row>
    <row r="17" spans="1:52" ht="15" customHeight="1">
      <c r="A17" s="45"/>
      <c r="B17" s="47"/>
      <c r="C17" s="113">
        <v>85</v>
      </c>
      <c r="D17" s="48" t="str">
        <f>IF(ISERROR(VLOOKUP($C17,'START LİSTE'!$B$6:$G$211,2,0)),"",VLOOKUP($C17,'START LİSTE'!$B$6:$G$211,2,0))</f>
        <v>AZAT ETKÜ</v>
      </c>
      <c r="E17" s="49" t="str">
        <f>IF(ISERROR(VLOOKUP($C17,'START LİSTE'!$B$6:$G$211,4,0)),"",VLOOKUP($C17,'START LİSTE'!$B$6:$G$211,4,0))</f>
        <v>T</v>
      </c>
      <c r="F17" s="109">
        <f>IF(ISERROR(VLOOKUP($C17,'FERDİ SONUÇ'!$B$6:$H$95,6,0)),"",VLOOKUP($C17,'FERDİ SONUÇ'!$B$6:$H$95,6,0))</f>
        <v>1357</v>
      </c>
      <c r="G17" s="50">
        <f>IF(OR(E17="",F17="DQ",F17="DNF",F17="DNS",F17=""),"-",VLOOKUP(C17,'FERDİ SONUÇ'!$B$6:$H$95,7,0))</f>
        <v>11</v>
      </c>
      <c r="H17" s="50">
        <f>IF(OR(E17="",E17="F",F17="DQ",F17="DNF",F17="DNS",F17=""),"-",VLOOKUP(C17,'FERDİ SONUÇ'!$B$6:$H$95,7,0))</f>
        <v>11</v>
      </c>
      <c r="I17" s="51">
        <f>IF(ISERROR(SMALL(H12:H17,6)),"-",SMALL(H12:H17,6))</f>
        <v>11</v>
      </c>
      <c r="J17" s="46"/>
      <c r="AZ17" s="37">
        <v>1011</v>
      </c>
    </row>
    <row r="18" spans="1:52" ht="15" customHeight="1">
      <c r="A18" s="29"/>
      <c r="B18" s="31"/>
      <c r="C18" s="114"/>
      <c r="D18" s="32">
        <f>IF(ISERROR(VLOOKUP($C18,'START LİSTE'!$B$6:$G$211,2,0)),"",VLOOKUP($C18,'START LİSTE'!$B$6:$G$211,2,0))</f>
      </c>
      <c r="E18" s="33">
        <f>IF(ISERROR(VLOOKUP($C18,'START LİSTE'!$B$6:$G$211,4,0)),"",VLOOKUP($C18,'START LİSTE'!$B$6:$G$211,4,0))</f>
      </c>
      <c r="F18" s="107">
        <f>IF(ISERROR(VLOOKUP($C18,'FERDİ SONUÇ'!$B$6:$H$95,6,0)),"",VLOOKUP($C18,'FERDİ SONUÇ'!$B$6:$H$95,6,0))</f>
      </c>
      <c r="G18" s="34" t="str">
        <f>IF(OR(E18="",F18="DQ",F18="DNF",F18="DNS",F18=""),"-",VLOOKUP(C18,'FERDİ SONUÇ'!$B$6:$H$95,7,0))</f>
        <v>-</v>
      </c>
      <c r="H18" s="34" t="str">
        <f>IF(OR(E18="",E18="F",F18="DQ",F18="DNF",F18="DNS",F18=""),"-",VLOOKUP(C18,'FERDİ SONUÇ'!$B$6:$H$95,7,0))</f>
        <v>-</v>
      </c>
      <c r="I18" s="35" t="str">
        <f>IF(ISERROR(SMALL(H18:H23,1)),"-",SMALL(H18:H23,1))</f>
        <v>-</v>
      </c>
      <c r="J18" s="30"/>
      <c r="AZ18" s="37">
        <v>1012</v>
      </c>
    </row>
    <row r="19" spans="1:52" ht="15" customHeight="1">
      <c r="A19" s="38"/>
      <c r="B19" s="40"/>
      <c r="C19" s="112"/>
      <c r="D19" s="41">
        <f>IF(ISERROR(VLOOKUP($C19,'START LİSTE'!$B$6:$G$211,2,0)),"",VLOOKUP($C19,'START LİSTE'!$B$6:$G$211,2,0))</f>
      </c>
      <c r="E19" s="42">
        <f>IF(ISERROR(VLOOKUP($C19,'START LİSTE'!$B$6:$G$211,4,0)),"",VLOOKUP($C19,'START LİSTE'!$B$6:$G$211,4,0))</f>
      </c>
      <c r="F19" s="108">
        <f>IF(ISERROR(VLOOKUP($C19,'FERDİ SONUÇ'!$B$6:$H$95,6,0)),"",VLOOKUP($C19,'FERDİ SONUÇ'!$B$6:$H$95,6,0))</f>
      </c>
      <c r="G19" s="43" t="str">
        <f>IF(OR(E19="",F19="DQ",F19="DNF",F19="DNS",F19=""),"-",VLOOKUP(C19,'FERDİ SONUÇ'!$B$6:$H$95,7,0))</f>
        <v>-</v>
      </c>
      <c r="H19" s="43" t="str">
        <f>IF(OR(E19="",E19="F",F19="DQ",F19="DNF",F19="DNS",F19=""),"-",VLOOKUP(C19,'FERDİ SONUÇ'!$B$6:$H$95,7,0))</f>
        <v>-</v>
      </c>
      <c r="I19" s="44" t="str">
        <f>IF(ISERROR(SMALL(H18:H23,2)),"-",SMALL(H18:H23,2))</f>
        <v>-</v>
      </c>
      <c r="J19" s="39"/>
      <c r="AZ19" s="37">
        <v>1013</v>
      </c>
    </row>
    <row r="20" spans="1:52" ht="15" customHeight="1">
      <c r="A20" s="58">
        <f>IF(AND(B20&lt;&gt;"",J20&lt;&gt;"DQ"),COUNT(J$6:J$911)-(RANK(J20,J$6:J$911)+COUNTIF(J$6:J20,J20))+2,IF(C18&lt;&gt;"",AZ20,""))</f>
      </c>
      <c r="B20" s="40">
        <f>IF(ISERROR(VLOOKUP(C18,'START LİSTE'!$B$6:$G$211,3,0)),"",VLOOKUP(C18,'START LİSTE'!$B$6:$G$211,3,0))</f>
      </c>
      <c r="C20" s="112"/>
      <c r="D20" s="41">
        <f>IF(ISERROR(VLOOKUP($C20,'START LİSTE'!$B$6:$G$211,2,0)),"",VLOOKUP($C20,'START LİSTE'!$B$6:$G$211,2,0))</f>
      </c>
      <c r="E20" s="42">
        <f>IF(ISERROR(VLOOKUP($C20,'START LİSTE'!$B$6:$G$211,4,0)),"",VLOOKUP($C20,'START LİSTE'!$B$6:$G$211,4,0))</f>
      </c>
      <c r="F20" s="108">
        <f>IF(ISERROR(VLOOKUP($C20,'FERDİ SONUÇ'!$B$6:$H$95,6,0)),"",VLOOKUP($C20,'FERDİ SONUÇ'!$B$6:$H$95,6,0))</f>
      </c>
      <c r="G20" s="43" t="str">
        <f>IF(OR(E20="",F20="DQ",F20="DNF",F20="DNS",F20=""),"-",VLOOKUP(C20,'FERDİ SONUÇ'!$B$6:$H$95,7,0))</f>
        <v>-</v>
      </c>
      <c r="H20" s="43" t="str">
        <f>IF(OR(E20="",E20="F",F20="DQ",F20="DNF",F20="DNS",F20=""),"-",VLOOKUP(C20,'FERDİ SONUÇ'!$B$6:$H$95,7,0))</f>
        <v>-</v>
      </c>
      <c r="I20" s="44" t="str">
        <f>IF(ISERROR(SMALL(H18:H23,3)),"-",SMALL(H18:H23,3))</f>
        <v>-</v>
      </c>
      <c r="J20" s="57">
        <f>IF(C18="","",IF(OR(I18="-",I19="-",I20="-",I21="-"),"DQ",SUM(I18,I19,I20,I21)))</f>
      </c>
      <c r="AZ20" s="37">
        <v>1014</v>
      </c>
    </row>
    <row r="21" spans="1:52" ht="15" customHeight="1">
      <c r="A21" s="38"/>
      <c r="B21" s="40"/>
      <c r="C21" s="112"/>
      <c r="D21" s="41">
        <f>IF(ISERROR(VLOOKUP($C21,'START LİSTE'!$B$6:$G$211,2,0)),"",VLOOKUP($C21,'START LİSTE'!$B$6:$G$211,2,0))</f>
      </c>
      <c r="E21" s="42">
        <f>IF(ISERROR(VLOOKUP($C21,'START LİSTE'!$B$6:$G$211,4,0)),"",VLOOKUP($C21,'START LİSTE'!$B$6:$G$211,4,0))</f>
      </c>
      <c r="F21" s="108">
        <f>IF(ISERROR(VLOOKUP($C21,'FERDİ SONUÇ'!$B$6:$H$95,6,0)),"",VLOOKUP($C21,'FERDİ SONUÇ'!$B$6:$H$95,6,0))</f>
      </c>
      <c r="G21" s="43" t="str">
        <f>IF(OR(E21="",F21="DQ",F21="DNF",F21="DNS",F21=""),"-",VLOOKUP(C21,'FERDİ SONUÇ'!$B$6:$H$95,7,0))</f>
        <v>-</v>
      </c>
      <c r="H21" s="43" t="str">
        <f>IF(OR(E21="",E21="F",F21="DQ",F21="DNF",F21="DNS",F21=""),"-",VLOOKUP(C21,'FERDİ SONUÇ'!$B$6:$H$95,7,0))</f>
        <v>-</v>
      </c>
      <c r="I21" s="44" t="str">
        <f>IF(ISERROR(SMALL(H18:H23,4)),"-",SMALL(H18:H23,4))</f>
        <v>-</v>
      </c>
      <c r="J21" s="39"/>
      <c r="AZ21" s="37">
        <v>1015</v>
      </c>
    </row>
    <row r="22" spans="1:52" ht="15" customHeight="1">
      <c r="A22" s="38"/>
      <c r="B22" s="40"/>
      <c r="C22" s="112"/>
      <c r="D22" s="41">
        <f>IF(ISERROR(VLOOKUP($C22,'START LİSTE'!$B$6:$G$211,2,0)),"",VLOOKUP($C22,'START LİSTE'!$B$6:$G$211,2,0))</f>
      </c>
      <c r="E22" s="42">
        <f>IF(ISERROR(VLOOKUP($C22,'START LİSTE'!$B$6:$G$211,4,0)),"",VLOOKUP($C22,'START LİSTE'!$B$6:$G$211,4,0))</f>
      </c>
      <c r="F22" s="108">
        <f>IF(ISERROR(VLOOKUP($C22,'FERDİ SONUÇ'!$B$6:$H$95,6,0)),"",VLOOKUP($C22,'FERDİ SONUÇ'!$B$6:$H$95,6,0))</f>
      </c>
      <c r="G22" s="43" t="str">
        <f>IF(OR(E22="",F22="DQ",F22="DNF",F22="DNS",F22=""),"-",VLOOKUP(C22,'FERDİ SONUÇ'!$B$6:$H$95,7,0))</f>
        <v>-</v>
      </c>
      <c r="H22" s="43" t="str">
        <f>IF(OR(E22="",E22="F",F22="DQ",F22="DNF",F22="DNS",F22=""),"-",VLOOKUP(C22,'FERDİ SONUÇ'!$B$6:$H$95,7,0))</f>
        <v>-</v>
      </c>
      <c r="I22" s="44" t="str">
        <f>IF(ISERROR(SMALL(H18:H23,5)),"-",SMALL(H18:H23,5))</f>
        <v>-</v>
      </c>
      <c r="J22" s="39"/>
      <c r="AZ22" s="37">
        <v>1016</v>
      </c>
    </row>
    <row r="23" spans="1:52" ht="15" customHeight="1">
      <c r="A23" s="45"/>
      <c r="B23" s="47"/>
      <c r="C23" s="113"/>
      <c r="D23" s="48">
        <f>IF(ISERROR(VLOOKUP($C23,'START LİSTE'!$B$6:$G$211,2,0)),"",VLOOKUP($C23,'START LİSTE'!$B$6:$G$211,2,0))</f>
      </c>
      <c r="E23" s="49">
        <f>IF(ISERROR(VLOOKUP($C23,'START LİSTE'!$B$6:$G$211,4,0)),"",VLOOKUP($C23,'START LİSTE'!$B$6:$G$211,4,0))</f>
      </c>
      <c r="F23" s="109">
        <f>IF(ISERROR(VLOOKUP($C23,'FERDİ SONUÇ'!$B$6:$H$95,6,0)),"",VLOOKUP($C23,'FERDİ SONUÇ'!$B$6:$H$95,6,0))</f>
      </c>
      <c r="G23" s="50" t="str">
        <f>IF(OR(E23="",F23="DQ",F23="DNF",F23="DNS",F23=""),"-",VLOOKUP(C23,'FERDİ SONUÇ'!$B$6:$H$95,7,0))</f>
        <v>-</v>
      </c>
      <c r="H23" s="50" t="str">
        <f>IF(OR(E23="",E23="F",F23="DQ",F23="DNF",F23="DNS",F23=""),"-",VLOOKUP(C23,'FERDİ SONUÇ'!$B$6:$H$95,7,0))</f>
        <v>-</v>
      </c>
      <c r="I23" s="51" t="str">
        <f>IF(ISERROR(SMALL(H18:H23,6)),"-",SMALL(H18:H23,6))</f>
        <v>-</v>
      </c>
      <c r="J23" s="46"/>
      <c r="AZ23" s="37">
        <v>1017</v>
      </c>
    </row>
    <row r="24" spans="1:52" ht="15" customHeight="1">
      <c r="A24" s="29"/>
      <c r="B24" s="31"/>
      <c r="C24" s="114"/>
      <c r="D24" s="32">
        <f>IF(ISERROR(VLOOKUP($C24,'START LİSTE'!$B$6:$G$211,2,0)),"",VLOOKUP($C24,'START LİSTE'!$B$6:$G$211,2,0))</f>
      </c>
      <c r="E24" s="33">
        <f>IF(ISERROR(VLOOKUP($C24,'START LİSTE'!$B$6:$G$211,4,0)),"",VLOOKUP($C24,'START LİSTE'!$B$6:$G$211,4,0))</f>
      </c>
      <c r="F24" s="107">
        <f>IF(ISERROR(VLOOKUP($C24,'FERDİ SONUÇ'!$B$6:$H$95,6,0)),"",VLOOKUP($C24,'FERDİ SONUÇ'!$B$6:$H$95,6,0))</f>
      </c>
      <c r="G24" s="33" t="str">
        <f>IF(OR(E24="",F24="DQ",F24="DNF",F24="DNS",F24=""),"-",VLOOKUP(C24,'FERDİ SONUÇ'!$B$6:$H$95,7,0))</f>
        <v>-</v>
      </c>
      <c r="H24" s="33" t="str">
        <f>IF(OR(E24="",E24="F",F24="DQ",F24="DNF",F24="DNS",F24=""),"-",VLOOKUP(C24,'FERDİ SONUÇ'!$B$6:$H$95,7,0))</f>
        <v>-</v>
      </c>
      <c r="I24" s="35" t="str">
        <f>IF(ISERROR(SMALL(H24:H29,1)),"-",SMALL(H24:H29,1))</f>
        <v>-</v>
      </c>
      <c r="J24" s="30"/>
      <c r="AZ24" s="37">
        <v>1018</v>
      </c>
    </row>
    <row r="25" spans="1:52" ht="15" customHeight="1">
      <c r="A25" s="38"/>
      <c r="B25" s="40"/>
      <c r="C25" s="112"/>
      <c r="D25" s="41">
        <f>IF(ISERROR(VLOOKUP($C25,'START LİSTE'!$B$6:$G$211,2,0)),"",VLOOKUP($C25,'START LİSTE'!$B$6:$G$211,2,0))</f>
      </c>
      <c r="E25" s="42">
        <f>IF(ISERROR(VLOOKUP($C25,'START LİSTE'!$B$6:$G$211,4,0)),"",VLOOKUP($C25,'START LİSTE'!$B$6:$G$211,4,0))</f>
      </c>
      <c r="F25" s="108">
        <f>IF(ISERROR(VLOOKUP($C25,'FERDİ SONUÇ'!$B$6:$H$95,6,0)),"",VLOOKUP($C25,'FERDİ SONUÇ'!$B$6:$H$95,6,0))</f>
      </c>
      <c r="G25" s="42" t="str">
        <f>IF(OR(E25="",F25="DQ",F25="DNF",F25="DNS",F25=""),"-",VLOOKUP(C25,'FERDİ SONUÇ'!$B$6:$H$95,7,0))</f>
        <v>-</v>
      </c>
      <c r="H25" s="42" t="str">
        <f>IF(OR(E25="",E25="F",F25="DQ",F25="DNF",F25="DNS",F25=""),"-",VLOOKUP(C25,'FERDİ SONUÇ'!$B$6:$H$95,7,0))</f>
        <v>-</v>
      </c>
      <c r="I25" s="44" t="str">
        <f>IF(ISERROR(SMALL(H24:H29,2)),"-",SMALL(H24:H29,2))</f>
        <v>-</v>
      </c>
      <c r="J25" s="39"/>
      <c r="AZ25" s="37">
        <v>1019</v>
      </c>
    </row>
    <row r="26" spans="1:52" ht="15" customHeight="1">
      <c r="A26" s="58">
        <f>IF(AND(B26&lt;&gt;"",J26&lt;&gt;"DQ"),COUNT(J$6:J$911)-(RANK(J26,J$6:J$911)+COUNTIF(J$6:J26,J26))+2,IF(C24&lt;&gt;"",AZ26,""))</f>
      </c>
      <c r="B26" s="40">
        <f>IF(ISERROR(VLOOKUP(C24,'START LİSTE'!$B$6:$G$211,3,0)),"",VLOOKUP(C24,'START LİSTE'!$B$6:$G$211,3,0))</f>
      </c>
      <c r="C26" s="112"/>
      <c r="D26" s="41">
        <f>IF(ISERROR(VLOOKUP($C26,'START LİSTE'!$B$6:$G$211,2,0)),"",VLOOKUP($C26,'START LİSTE'!$B$6:$G$211,2,0))</f>
      </c>
      <c r="E26" s="42">
        <f>IF(ISERROR(VLOOKUP($C26,'START LİSTE'!$B$6:$G$211,4,0)),"",VLOOKUP($C26,'START LİSTE'!$B$6:$G$211,4,0))</f>
      </c>
      <c r="F26" s="108">
        <f>IF(ISERROR(VLOOKUP($C26,'FERDİ SONUÇ'!$B$6:$H$95,6,0)),"",VLOOKUP($C26,'FERDİ SONUÇ'!$B$6:$H$95,6,0))</f>
      </c>
      <c r="G26" s="42" t="str">
        <f>IF(OR(E26="",F26="DQ",F26="DNF",F26="DNS",F26=""),"-",VLOOKUP(C26,'FERDİ SONUÇ'!$B$6:$H$95,7,0))</f>
        <v>-</v>
      </c>
      <c r="H26" s="42" t="str">
        <f>IF(OR(E26="",E26="F",F26="DQ",F26="DNF",F26="DNS",F26=""),"-",VLOOKUP(C26,'FERDİ SONUÇ'!$B$6:$H$95,7,0))</f>
        <v>-</v>
      </c>
      <c r="I26" s="44" t="str">
        <f>IF(ISERROR(SMALL(H24:H29,3)),"-",SMALL(H24:H29,3))</f>
        <v>-</v>
      </c>
      <c r="J26" s="57">
        <f>IF(C24="","",IF(OR(I24="-",I25="-",I26="-",I27="-"),"DQ",SUM(I24,I25,I26,I27)))</f>
      </c>
      <c r="AZ26" s="37">
        <v>1020</v>
      </c>
    </row>
    <row r="27" spans="1:52" ht="15" customHeight="1">
      <c r="A27" s="38"/>
      <c r="B27" s="40"/>
      <c r="C27" s="112"/>
      <c r="D27" s="41">
        <f>IF(ISERROR(VLOOKUP($C27,'START LİSTE'!$B$6:$G$211,2,0)),"",VLOOKUP($C27,'START LİSTE'!$B$6:$G$211,2,0))</f>
      </c>
      <c r="E27" s="42">
        <f>IF(ISERROR(VLOOKUP($C27,'START LİSTE'!$B$6:$G$211,4,0)),"",VLOOKUP($C27,'START LİSTE'!$B$6:$G$211,4,0))</f>
      </c>
      <c r="F27" s="108">
        <f>IF(ISERROR(VLOOKUP($C27,'FERDİ SONUÇ'!$B$6:$H$95,6,0)),"",VLOOKUP($C27,'FERDİ SONUÇ'!$B$6:$H$95,6,0))</f>
      </c>
      <c r="G27" s="42" t="str">
        <f>IF(OR(E27="",F27="DQ",F27="DNF",F27="DNS",F27=""),"-",VLOOKUP(C27,'FERDİ SONUÇ'!$B$6:$H$95,7,0))</f>
        <v>-</v>
      </c>
      <c r="H27" s="42" t="str">
        <f>IF(OR(E27="",E27="F",F27="DQ",F27="DNF",F27="DNS",F27=""),"-",VLOOKUP(C27,'FERDİ SONUÇ'!$B$6:$H$95,7,0))</f>
        <v>-</v>
      </c>
      <c r="I27" s="44" t="str">
        <f>IF(ISERROR(SMALL(H24:H29,4)),"-",SMALL(H24:H29,4))</f>
        <v>-</v>
      </c>
      <c r="J27" s="39"/>
      <c r="AZ27" s="37">
        <v>1021</v>
      </c>
    </row>
    <row r="28" spans="1:52" ht="15" customHeight="1">
      <c r="A28" s="38"/>
      <c r="B28" s="40"/>
      <c r="C28" s="112"/>
      <c r="D28" s="41">
        <f>IF(ISERROR(VLOOKUP($C28,'START LİSTE'!$B$6:$G$211,2,0)),"",VLOOKUP($C28,'START LİSTE'!$B$6:$G$211,2,0))</f>
      </c>
      <c r="E28" s="42">
        <f>IF(ISERROR(VLOOKUP($C28,'START LİSTE'!$B$6:$G$211,4,0)),"",VLOOKUP($C28,'START LİSTE'!$B$6:$G$211,4,0))</f>
      </c>
      <c r="F28" s="108">
        <f>IF(ISERROR(VLOOKUP($C28,'FERDİ SONUÇ'!$B$6:$H$95,6,0)),"",VLOOKUP($C28,'FERDİ SONUÇ'!$B$6:$H$95,6,0))</f>
      </c>
      <c r="G28" s="42" t="str">
        <f>IF(OR(E28="",F28="DQ",F28="DNF",F28="DNS",F28=""),"-",VLOOKUP(C28,'FERDİ SONUÇ'!$B$6:$H$95,7,0))</f>
        <v>-</v>
      </c>
      <c r="H28" s="42" t="str">
        <f>IF(OR(E28="",E28="F",F28="DQ",F28="DNF",F28="DNS",F28=""),"-",VLOOKUP(C28,'FERDİ SONUÇ'!$B$6:$H$95,7,0))</f>
        <v>-</v>
      </c>
      <c r="I28" s="44" t="str">
        <f>IF(ISERROR(SMALL(H24:H29,5)),"-",SMALL(H24:H29,5))</f>
        <v>-</v>
      </c>
      <c r="J28" s="39"/>
      <c r="AZ28" s="37">
        <v>1022</v>
      </c>
    </row>
    <row r="29" spans="1:52" ht="15" customHeight="1">
      <c r="A29" s="45"/>
      <c r="B29" s="47"/>
      <c r="C29" s="113"/>
      <c r="D29" s="48">
        <f>IF(ISERROR(VLOOKUP($C29,'START LİSTE'!$B$6:$G$211,2,0)),"",VLOOKUP($C29,'START LİSTE'!$B$6:$G$211,2,0))</f>
      </c>
      <c r="E29" s="49">
        <f>IF(ISERROR(VLOOKUP($C29,'START LİSTE'!$B$6:$G$211,4,0)),"",VLOOKUP($C29,'START LİSTE'!$B$6:$G$211,4,0))</f>
      </c>
      <c r="F29" s="109">
        <f>IF(ISERROR(VLOOKUP($C29,'FERDİ SONUÇ'!$B$6:$H$95,6,0)),"",VLOOKUP($C29,'FERDİ SONUÇ'!$B$6:$H$95,6,0))</f>
      </c>
      <c r="G29" s="49" t="str">
        <f>IF(OR(E29="",F29="DQ",F29="DNF",F29="DNS",F29=""),"-",VLOOKUP(C29,'FERDİ SONUÇ'!$B$6:$H$95,7,0))</f>
        <v>-</v>
      </c>
      <c r="H29" s="49" t="str">
        <f>IF(OR(E29="",E29="F",F29="DQ",F29="DNF",F29="DNS",F29=""),"-",VLOOKUP(C29,'FERDİ SONUÇ'!$B$6:$H$95,7,0))</f>
        <v>-</v>
      </c>
      <c r="I29" s="51" t="str">
        <f>IF(ISERROR(SMALL(H24:H29,6)),"-",SMALL(H24:H29,6))</f>
        <v>-</v>
      </c>
      <c r="J29" s="46"/>
      <c r="AZ29" s="37">
        <v>1023</v>
      </c>
    </row>
    <row r="30" spans="1:52" ht="15" customHeight="1">
      <c r="A30" s="29"/>
      <c r="B30" s="31"/>
      <c r="C30" s="114"/>
      <c r="D30" s="32">
        <f>IF(ISERROR(VLOOKUP($C30,'START LİSTE'!$B$6:$G$211,2,0)),"",VLOOKUP($C30,'START LİSTE'!$B$6:$G$211,2,0))</f>
      </c>
      <c r="E30" s="33">
        <f>IF(ISERROR(VLOOKUP($C30,'START LİSTE'!$B$6:$G$211,4,0)),"",VLOOKUP($C30,'START LİSTE'!$B$6:$G$211,4,0))</f>
      </c>
      <c r="F30" s="107">
        <f>IF(ISERROR(VLOOKUP($C30,'FERDİ SONUÇ'!$B$6:$H$95,6,0)),"",VLOOKUP($C30,'FERDİ SONUÇ'!$B$6:$H$95,6,0))</f>
      </c>
      <c r="G30" s="33" t="str">
        <f>IF(OR(E30="",F30="DQ",F30="DNF",F30="DNS",F30=""),"-",VLOOKUP(C30,'FERDİ SONUÇ'!$B$6:$H$95,7,0))</f>
        <v>-</v>
      </c>
      <c r="H30" s="33" t="str">
        <f>IF(OR(E30="",E30="F",F30="DQ",F30="DNF",F30="DNS",F30=""),"-",VLOOKUP(C30,'FERDİ SONUÇ'!$B$6:$H$95,7,0))</f>
        <v>-</v>
      </c>
      <c r="I30" s="35" t="str">
        <f>IF(ISERROR(SMALL(H30:H35,1)),"-",SMALL(H30:H35,1))</f>
        <v>-</v>
      </c>
      <c r="J30" s="30"/>
      <c r="AZ30" s="37">
        <v>1024</v>
      </c>
    </row>
    <row r="31" spans="1:52" ht="15" customHeight="1">
      <c r="A31" s="38"/>
      <c r="B31" s="40"/>
      <c r="C31" s="112"/>
      <c r="D31" s="41">
        <f>IF(ISERROR(VLOOKUP($C31,'START LİSTE'!$B$6:$G$211,2,0)),"",VLOOKUP($C31,'START LİSTE'!$B$6:$G$211,2,0))</f>
      </c>
      <c r="E31" s="42">
        <f>IF(ISERROR(VLOOKUP($C31,'START LİSTE'!$B$6:$G$211,4,0)),"",VLOOKUP($C31,'START LİSTE'!$B$6:$G$211,4,0))</f>
      </c>
      <c r="F31" s="108">
        <f>IF(ISERROR(VLOOKUP($C31,'FERDİ SONUÇ'!$B$6:$H$95,6,0)),"",VLOOKUP($C31,'FERDİ SONUÇ'!$B$6:$H$95,6,0))</f>
      </c>
      <c r="G31" s="42" t="str">
        <f>IF(OR(E31="",F31="DQ",F31="DNF",F31="DNS",F31=""),"-",VLOOKUP(C31,'FERDİ SONUÇ'!$B$6:$H$95,7,0))</f>
        <v>-</v>
      </c>
      <c r="H31" s="42" t="str">
        <f>IF(OR(E31="",E31="F",F31="DQ",F31="DNF",F31="DNS",F31=""),"-",VLOOKUP(C31,'FERDİ SONUÇ'!$B$6:$H$95,7,0))</f>
        <v>-</v>
      </c>
      <c r="I31" s="44" t="str">
        <f>IF(ISERROR(SMALL(H30:H35,2)),"-",SMALL(H30:H35,2))</f>
        <v>-</v>
      </c>
      <c r="J31" s="39"/>
      <c r="AZ31" s="37">
        <v>1025</v>
      </c>
    </row>
    <row r="32" spans="1:52" ht="15" customHeight="1">
      <c r="A32" s="58">
        <f>IF(AND(B32&lt;&gt;"",J32&lt;&gt;"DQ"),COUNT(J$6:J$911)-(RANK(J32,J$6:J$911)+COUNTIF(J$6:J32,J32))+2,IF(C30&lt;&gt;"",AZ32,""))</f>
      </c>
      <c r="B32" s="40">
        <f>IF(ISERROR(VLOOKUP(C30,'START LİSTE'!$B$6:$G$211,3,0)),"",VLOOKUP(C30,'START LİSTE'!$B$6:$G$211,3,0))</f>
      </c>
      <c r="C32" s="112"/>
      <c r="D32" s="41">
        <f>IF(ISERROR(VLOOKUP($C32,'START LİSTE'!$B$6:$G$211,2,0)),"",VLOOKUP($C32,'START LİSTE'!$B$6:$G$211,2,0))</f>
      </c>
      <c r="E32" s="42">
        <f>IF(ISERROR(VLOOKUP($C32,'START LİSTE'!$B$6:$G$211,4,0)),"",VLOOKUP($C32,'START LİSTE'!$B$6:$G$211,4,0))</f>
      </c>
      <c r="F32" s="108">
        <f>IF(ISERROR(VLOOKUP($C32,'FERDİ SONUÇ'!$B$6:$H$95,6,0)),"",VLOOKUP($C32,'FERDİ SONUÇ'!$B$6:$H$95,6,0))</f>
      </c>
      <c r="G32" s="42" t="str">
        <f>IF(OR(E32="",F32="DQ",F32="DNF",F32="DNS",F32=""),"-",VLOOKUP(C32,'FERDİ SONUÇ'!$B$6:$H$95,7,0))</f>
        <v>-</v>
      </c>
      <c r="H32" s="42" t="str">
        <f>IF(OR(E32="",E32="F",F32="DQ",F32="DNF",F32="DNS",F32=""),"-",VLOOKUP(C32,'FERDİ SONUÇ'!$B$6:$H$95,7,0))</f>
        <v>-</v>
      </c>
      <c r="I32" s="44" t="str">
        <f>IF(ISERROR(SMALL(H30:H35,3)),"-",SMALL(H30:H35,3))</f>
        <v>-</v>
      </c>
      <c r="J32" s="57">
        <f>IF(C30="","",IF(OR(I30="-",I31="-",I32="-",I33="-"),"DQ",SUM(I30,I31,I32,I33)))</f>
      </c>
      <c r="AZ32" s="37">
        <v>1026</v>
      </c>
    </row>
    <row r="33" spans="1:52" ht="15" customHeight="1">
      <c r="A33" s="38"/>
      <c r="B33" s="40"/>
      <c r="C33" s="112"/>
      <c r="D33" s="41">
        <f>IF(ISERROR(VLOOKUP($C33,'START LİSTE'!$B$6:$G$211,2,0)),"",VLOOKUP($C33,'START LİSTE'!$B$6:$G$211,2,0))</f>
      </c>
      <c r="E33" s="42">
        <f>IF(ISERROR(VLOOKUP($C33,'START LİSTE'!$B$6:$G$211,4,0)),"",VLOOKUP($C33,'START LİSTE'!$B$6:$G$211,4,0))</f>
      </c>
      <c r="F33" s="108">
        <f>IF(ISERROR(VLOOKUP($C33,'FERDİ SONUÇ'!$B$6:$H$95,6,0)),"",VLOOKUP($C33,'FERDİ SONUÇ'!$B$6:$H$95,6,0))</f>
      </c>
      <c r="G33" s="42" t="str">
        <f>IF(OR(E33="",F33="DQ",F33="DNF",F33="DNS",F33=""),"-",VLOOKUP(C33,'FERDİ SONUÇ'!$B$6:$H$95,7,0))</f>
        <v>-</v>
      </c>
      <c r="H33" s="42" t="str">
        <f>IF(OR(E33="",E33="F",F33="DQ",F33="DNF",F33="DNS",F33=""),"-",VLOOKUP(C33,'FERDİ SONUÇ'!$B$6:$H$95,7,0))</f>
        <v>-</v>
      </c>
      <c r="I33" s="44" t="str">
        <f>IF(ISERROR(SMALL(H30:H35,4)),"-",SMALL(H30:H35,4))</f>
        <v>-</v>
      </c>
      <c r="J33" s="39"/>
      <c r="AZ33" s="37">
        <v>1027</v>
      </c>
    </row>
    <row r="34" spans="1:52" ht="15" customHeight="1">
      <c r="A34" s="38"/>
      <c r="B34" s="40"/>
      <c r="C34" s="112"/>
      <c r="D34" s="41">
        <f>IF(ISERROR(VLOOKUP($C34,'START LİSTE'!$B$6:$G$211,2,0)),"",VLOOKUP($C34,'START LİSTE'!$B$6:$G$211,2,0))</f>
      </c>
      <c r="E34" s="42">
        <f>IF(ISERROR(VLOOKUP($C34,'START LİSTE'!$B$6:$G$211,4,0)),"",VLOOKUP($C34,'START LİSTE'!$B$6:$G$211,4,0))</f>
      </c>
      <c r="F34" s="108">
        <f>IF(ISERROR(VLOOKUP($C34,'FERDİ SONUÇ'!$B$6:$H$95,6,0)),"",VLOOKUP($C34,'FERDİ SONUÇ'!$B$6:$H$95,6,0))</f>
      </c>
      <c r="G34" s="42" t="str">
        <f>IF(OR(E34="",F34="DQ",F34="DNF",F34="DNS",F34=""),"-",VLOOKUP(C34,'FERDİ SONUÇ'!$B$6:$H$95,7,0))</f>
        <v>-</v>
      </c>
      <c r="H34" s="42" t="str">
        <f>IF(OR(E34="",E34="F",F34="DQ",F34="DNF",F34="DNS",F34=""),"-",VLOOKUP(C34,'FERDİ SONUÇ'!$B$6:$H$95,7,0))</f>
        <v>-</v>
      </c>
      <c r="I34" s="44" t="str">
        <f>IF(ISERROR(SMALL(H30:H35,5)),"-",SMALL(H30:H35,5))</f>
        <v>-</v>
      </c>
      <c r="J34" s="39"/>
      <c r="AZ34" s="37">
        <v>1028</v>
      </c>
    </row>
    <row r="35" spans="1:52" ht="15" customHeight="1">
      <c r="A35" s="45"/>
      <c r="B35" s="47"/>
      <c r="C35" s="113"/>
      <c r="D35" s="48">
        <f>IF(ISERROR(VLOOKUP($C35,'START LİSTE'!$B$6:$G$211,2,0)),"",VLOOKUP($C35,'START LİSTE'!$B$6:$G$211,2,0))</f>
      </c>
      <c r="E35" s="49">
        <f>IF(ISERROR(VLOOKUP($C35,'START LİSTE'!$B$6:$G$211,4,0)),"",VLOOKUP($C35,'START LİSTE'!$B$6:$G$211,4,0))</f>
      </c>
      <c r="F35" s="109">
        <f>IF(ISERROR(VLOOKUP($C35,'FERDİ SONUÇ'!$B$6:$H$95,6,0)),"",VLOOKUP($C35,'FERDİ SONUÇ'!$B$6:$H$95,6,0))</f>
      </c>
      <c r="G35" s="49" t="str">
        <f>IF(OR(E35="",F35="DQ",F35="DNF",F35="DNS",F35=""),"-",VLOOKUP(C35,'FERDİ SONUÇ'!$B$6:$H$95,7,0))</f>
        <v>-</v>
      </c>
      <c r="H35" s="49" t="str">
        <f>IF(OR(E35="",E35="F",F35="DQ",F35="DNF",F35="DNS",F35=""),"-",VLOOKUP(C35,'FERDİ SONUÇ'!$B$6:$H$95,7,0))</f>
        <v>-</v>
      </c>
      <c r="I35" s="51" t="str">
        <f>IF(ISERROR(SMALL(H30:H35,6)),"-",SMALL(H30:H35,6))</f>
        <v>-</v>
      </c>
      <c r="J35" s="46"/>
      <c r="AZ35" s="37">
        <v>1029</v>
      </c>
    </row>
    <row r="36" spans="1:52" ht="15" customHeight="1">
      <c r="A36" s="29"/>
      <c r="B36" s="31"/>
      <c r="C36" s="114"/>
      <c r="D36" s="32">
        <f>IF(ISERROR(VLOOKUP($C36,'START LİSTE'!$B$6:$G$211,2,0)),"",VLOOKUP($C36,'START LİSTE'!$B$6:$G$211,2,0))</f>
      </c>
      <c r="E36" s="33">
        <f>IF(ISERROR(VLOOKUP($C36,'START LİSTE'!$B$6:$G$211,4,0)),"",VLOOKUP($C36,'START LİSTE'!$B$6:$G$211,4,0))</f>
      </c>
      <c r="F36" s="107">
        <f>IF(ISERROR(VLOOKUP($C36,'FERDİ SONUÇ'!$B$6:$H$95,6,0)),"",VLOOKUP($C36,'FERDİ SONUÇ'!$B$6:$H$95,6,0))</f>
      </c>
      <c r="G36" s="33" t="str">
        <f>IF(OR(E36="",F36="DQ",F36="DNF",F36="DNS",F36=""),"-",VLOOKUP(C36,'FERDİ SONUÇ'!$B$6:$H$95,7,0))</f>
        <v>-</v>
      </c>
      <c r="H36" s="33" t="str">
        <f>IF(OR(E36="",E36="F",F36="DQ",F36="DNF",F36="DNS",F36=""),"-",VLOOKUP(C36,'FERDİ SONUÇ'!$B$6:$H$95,7,0))</f>
        <v>-</v>
      </c>
      <c r="I36" s="35" t="str">
        <f>IF(ISERROR(SMALL(H36:H41,1)),"-",SMALL(H36:H41,1))</f>
        <v>-</v>
      </c>
      <c r="J36" s="30"/>
      <c r="AZ36" s="37">
        <v>1030</v>
      </c>
    </row>
    <row r="37" spans="1:52" ht="15" customHeight="1">
      <c r="A37" s="38"/>
      <c r="B37" s="40"/>
      <c r="C37" s="112"/>
      <c r="D37" s="41">
        <f>IF(ISERROR(VLOOKUP($C37,'START LİSTE'!$B$6:$G$211,2,0)),"",VLOOKUP($C37,'START LİSTE'!$B$6:$G$211,2,0))</f>
      </c>
      <c r="E37" s="42">
        <f>IF(ISERROR(VLOOKUP($C37,'START LİSTE'!$B$6:$G$211,4,0)),"",VLOOKUP($C37,'START LİSTE'!$B$6:$G$211,4,0))</f>
      </c>
      <c r="F37" s="108">
        <f>IF(ISERROR(VLOOKUP($C37,'FERDİ SONUÇ'!$B$6:$H$95,6,0)),"",VLOOKUP($C37,'FERDİ SONUÇ'!$B$6:$H$95,6,0))</f>
      </c>
      <c r="G37" s="42" t="str">
        <f>IF(OR(E37="",F37="DQ",F37="DNF",F37="DNS",F37=""),"-",VLOOKUP(C37,'FERDİ SONUÇ'!$B$6:$H$95,7,0))</f>
        <v>-</v>
      </c>
      <c r="H37" s="42" t="str">
        <f>IF(OR(E37="",E37="F",F37="DQ",F37="DNF",F37="DNS",F37=""),"-",VLOOKUP(C37,'FERDİ SONUÇ'!$B$6:$H$95,7,0))</f>
        <v>-</v>
      </c>
      <c r="I37" s="44" t="str">
        <f>IF(ISERROR(SMALL(H36:H41,2)),"-",SMALL(H36:H41,2))</f>
        <v>-</v>
      </c>
      <c r="J37" s="39"/>
      <c r="AZ37" s="37">
        <v>1031</v>
      </c>
    </row>
    <row r="38" spans="1:52" ht="15" customHeight="1">
      <c r="A38" s="58">
        <f>IF(AND(B38&lt;&gt;"",J38&lt;&gt;"DQ"),COUNT(J$6:J$911)-(RANK(J38,J$6:J$911)+COUNTIF(J$6:J38,J38))+2,IF(C36&lt;&gt;"",AZ38,""))</f>
      </c>
      <c r="B38" s="40">
        <f>IF(ISERROR(VLOOKUP(C36,'START LİSTE'!$B$6:$G$211,3,0)),"",VLOOKUP(C36,'START LİSTE'!$B$6:$G$211,3,0))</f>
      </c>
      <c r="C38" s="112"/>
      <c r="D38" s="41">
        <f>IF(ISERROR(VLOOKUP($C38,'START LİSTE'!$B$6:$G$211,2,0)),"",VLOOKUP($C38,'START LİSTE'!$B$6:$G$211,2,0))</f>
      </c>
      <c r="E38" s="42">
        <f>IF(ISERROR(VLOOKUP($C38,'START LİSTE'!$B$6:$G$211,4,0)),"",VLOOKUP($C38,'START LİSTE'!$B$6:$G$211,4,0))</f>
      </c>
      <c r="F38" s="108">
        <f>IF(ISERROR(VLOOKUP($C38,'FERDİ SONUÇ'!$B$6:$H$95,6,0)),"",VLOOKUP($C38,'FERDİ SONUÇ'!$B$6:$H$95,6,0))</f>
      </c>
      <c r="G38" s="42" t="str">
        <f>IF(OR(E38="",F38="DQ",F38="DNF",F38="DNS",F38=""),"-",VLOOKUP(C38,'FERDİ SONUÇ'!$B$6:$H$95,7,0))</f>
        <v>-</v>
      </c>
      <c r="H38" s="42" t="str">
        <f>IF(OR(E38="",E38="F",F38="DQ",F38="DNF",F38="DNS",F38=""),"-",VLOOKUP(C38,'FERDİ SONUÇ'!$B$6:$H$95,7,0))</f>
        <v>-</v>
      </c>
      <c r="I38" s="44" t="str">
        <f>IF(ISERROR(SMALL(H36:H41,3)),"-",SMALL(H36:H41,3))</f>
        <v>-</v>
      </c>
      <c r="J38" s="57">
        <f>IF(C36="","",IF(OR(I36="-",I37="-",I38="-",I39="-"),"DQ",SUM(I36,I37,I38,I39)))</f>
      </c>
      <c r="AZ38" s="37">
        <v>1032</v>
      </c>
    </row>
    <row r="39" spans="1:52" ht="15" customHeight="1">
      <c r="A39" s="38"/>
      <c r="B39" s="40"/>
      <c r="C39" s="112"/>
      <c r="D39" s="41">
        <f>IF(ISERROR(VLOOKUP($C39,'START LİSTE'!$B$6:$G$211,2,0)),"",VLOOKUP($C39,'START LİSTE'!$B$6:$G$211,2,0))</f>
      </c>
      <c r="E39" s="42">
        <f>IF(ISERROR(VLOOKUP($C39,'START LİSTE'!$B$6:$G$211,4,0)),"",VLOOKUP($C39,'START LİSTE'!$B$6:$G$211,4,0))</f>
      </c>
      <c r="F39" s="108">
        <f>IF(ISERROR(VLOOKUP($C39,'FERDİ SONUÇ'!$B$6:$H$95,6,0)),"",VLOOKUP($C39,'FERDİ SONUÇ'!$B$6:$H$95,6,0))</f>
      </c>
      <c r="G39" s="42" t="str">
        <f>IF(OR(E39="",F39="DQ",F39="DNF",F39="DNS",F39=""),"-",VLOOKUP(C39,'FERDİ SONUÇ'!$B$6:$H$95,7,0))</f>
        <v>-</v>
      </c>
      <c r="H39" s="42" t="str">
        <f>IF(OR(E39="",E39="F",F39="DQ",F39="DNF",F39="DNS",F39=""),"-",VLOOKUP(C39,'FERDİ SONUÇ'!$B$6:$H$95,7,0))</f>
        <v>-</v>
      </c>
      <c r="I39" s="44" t="str">
        <f>IF(ISERROR(SMALL(H36:H41,4)),"-",SMALL(H36:H41,4))</f>
        <v>-</v>
      </c>
      <c r="J39" s="39"/>
      <c r="AZ39" s="37">
        <v>1033</v>
      </c>
    </row>
    <row r="40" spans="1:52" ht="15" customHeight="1">
      <c r="A40" s="38"/>
      <c r="B40" s="40"/>
      <c r="C40" s="112"/>
      <c r="D40" s="41">
        <f>IF(ISERROR(VLOOKUP($C40,'START LİSTE'!$B$6:$G$211,2,0)),"",VLOOKUP($C40,'START LİSTE'!$B$6:$G$211,2,0))</f>
      </c>
      <c r="E40" s="42">
        <f>IF(ISERROR(VLOOKUP($C40,'START LİSTE'!$B$6:$G$211,4,0)),"",VLOOKUP($C40,'START LİSTE'!$B$6:$G$211,4,0))</f>
      </c>
      <c r="F40" s="108">
        <f>IF(ISERROR(VLOOKUP($C40,'FERDİ SONUÇ'!$B$6:$H$95,6,0)),"",VLOOKUP($C40,'FERDİ SONUÇ'!$B$6:$H$95,6,0))</f>
      </c>
      <c r="G40" s="42" t="str">
        <f>IF(OR(E40="",F40="DQ",F40="DNF",F40="DNS",F40=""),"-",VLOOKUP(C40,'FERDİ SONUÇ'!$B$6:$H$95,7,0))</f>
        <v>-</v>
      </c>
      <c r="H40" s="42" t="str">
        <f>IF(OR(E40="",E40="F",F40="DQ",F40="DNF",F40="DNS",F40=""),"-",VLOOKUP(C40,'FERDİ SONUÇ'!$B$6:$H$95,7,0))</f>
        <v>-</v>
      </c>
      <c r="I40" s="44" t="str">
        <f>IF(ISERROR(SMALL(H36:H41,5)),"-",SMALL(H36:H41,5))</f>
        <v>-</v>
      </c>
      <c r="J40" s="39"/>
      <c r="AZ40" s="37">
        <v>1034</v>
      </c>
    </row>
    <row r="41" spans="1:52" ht="15" customHeight="1">
      <c r="A41" s="45"/>
      <c r="B41" s="47"/>
      <c r="C41" s="113"/>
      <c r="D41" s="48">
        <f>IF(ISERROR(VLOOKUP($C41,'START LİSTE'!$B$6:$G$211,2,0)),"",VLOOKUP($C41,'START LİSTE'!$B$6:$G$211,2,0))</f>
      </c>
      <c r="E41" s="49">
        <f>IF(ISERROR(VLOOKUP($C41,'START LİSTE'!$B$6:$G$211,4,0)),"",VLOOKUP($C41,'START LİSTE'!$B$6:$G$211,4,0))</f>
      </c>
      <c r="F41" s="109">
        <f>IF(ISERROR(VLOOKUP($C41,'FERDİ SONUÇ'!$B$6:$H$95,6,0)),"",VLOOKUP($C41,'FERDİ SONUÇ'!$B$6:$H$95,6,0))</f>
      </c>
      <c r="G41" s="49" t="str">
        <f>IF(OR(E41="",F41="DQ",F41="DNF",F41="DNS",F41=""),"-",VLOOKUP(C41,'FERDİ SONUÇ'!$B$6:$H$95,7,0))</f>
        <v>-</v>
      </c>
      <c r="H41" s="49" t="str">
        <f>IF(OR(E41="",E41="F",F41="DQ",F41="DNF",F41="DNS",F41=""),"-",VLOOKUP(C41,'FERDİ SONUÇ'!$B$6:$H$95,7,0))</f>
        <v>-</v>
      </c>
      <c r="I41" s="51" t="str">
        <f>IF(ISERROR(SMALL(H36:H41,6)),"-",SMALL(H36:H41,6))</f>
        <v>-</v>
      </c>
      <c r="J41" s="46"/>
      <c r="AZ41" s="37">
        <v>1035</v>
      </c>
    </row>
    <row r="42" spans="1:52" ht="15" customHeight="1">
      <c r="A42" s="29"/>
      <c r="B42" s="31"/>
      <c r="C42" s="114"/>
      <c r="D42" s="32">
        <f>IF(ISERROR(VLOOKUP($C42,'START LİSTE'!$B$6:$G$211,2,0)),"",VLOOKUP($C42,'START LİSTE'!$B$6:$G$211,2,0))</f>
      </c>
      <c r="E42" s="33">
        <f>IF(ISERROR(VLOOKUP($C42,'START LİSTE'!$B$6:$G$211,4,0)),"",VLOOKUP($C42,'START LİSTE'!$B$6:$G$211,4,0))</f>
      </c>
      <c r="F42" s="107">
        <f>IF(ISERROR(VLOOKUP($C42,'FERDİ SONUÇ'!$B$6:$H$95,6,0)),"",VLOOKUP($C42,'FERDİ SONUÇ'!$B$6:$H$95,6,0))</f>
      </c>
      <c r="G42" s="33" t="str">
        <f>IF(OR(E42="",F42="DQ",F42="DNF",F42="DNS",F42=""),"-",VLOOKUP(C42,'FERDİ SONUÇ'!$B$6:$H$95,7,0))</f>
        <v>-</v>
      </c>
      <c r="H42" s="33" t="str">
        <f>IF(OR(E42="",E42="F",F42="DQ",F42="DNF",F42="DNS",F42=""),"-",VLOOKUP(C42,'FERDİ SONUÇ'!$B$6:$H$95,7,0))</f>
        <v>-</v>
      </c>
      <c r="I42" s="35" t="str">
        <f>IF(ISERROR(SMALL(H42:H47,1)),"-",SMALL(H42:H47,1))</f>
        <v>-</v>
      </c>
      <c r="J42" s="30"/>
      <c r="AZ42" s="37">
        <v>1036</v>
      </c>
    </row>
    <row r="43" spans="1:52" ht="15" customHeight="1">
      <c r="A43" s="38"/>
      <c r="B43" s="40"/>
      <c r="C43" s="112"/>
      <c r="D43" s="41">
        <f>IF(ISERROR(VLOOKUP($C43,'START LİSTE'!$B$6:$G$211,2,0)),"",VLOOKUP($C43,'START LİSTE'!$B$6:$G$211,2,0))</f>
      </c>
      <c r="E43" s="42">
        <f>IF(ISERROR(VLOOKUP($C43,'START LİSTE'!$B$6:$G$211,4,0)),"",VLOOKUP($C43,'START LİSTE'!$B$6:$G$211,4,0))</f>
      </c>
      <c r="F43" s="108">
        <f>IF(ISERROR(VLOOKUP($C43,'FERDİ SONUÇ'!$B$6:$H$95,6,0)),"",VLOOKUP($C43,'FERDİ SONUÇ'!$B$6:$H$95,6,0))</f>
      </c>
      <c r="G43" s="42" t="str">
        <f>IF(OR(E43="",F43="DQ",F43="DNF",F43="DNS",F43=""),"-",VLOOKUP(C43,'FERDİ SONUÇ'!$B$6:$H$95,7,0))</f>
        <v>-</v>
      </c>
      <c r="H43" s="42" t="str">
        <f>IF(OR(E43="",E43="F",F43="DQ",F43="DNF",F43="DNS",F43=""),"-",VLOOKUP(C43,'FERDİ SONUÇ'!$B$6:$H$95,7,0))</f>
        <v>-</v>
      </c>
      <c r="I43" s="44" t="str">
        <f>IF(ISERROR(SMALL(H42:H47,2)),"-",SMALL(H42:H47,2))</f>
        <v>-</v>
      </c>
      <c r="J43" s="39"/>
      <c r="AZ43" s="37">
        <v>1037</v>
      </c>
    </row>
    <row r="44" spans="1:52" ht="15" customHeight="1">
      <c r="A44" s="58">
        <f>IF(AND(B44&lt;&gt;"",J44&lt;&gt;"DQ"),COUNT(J$6:J$911)-(RANK(J44,J$6:J$911)+COUNTIF(J$6:J44,J44))+2,IF(C42&lt;&gt;"",AZ44,""))</f>
      </c>
      <c r="B44" s="40">
        <f>IF(ISERROR(VLOOKUP(C42,'START LİSTE'!$B$6:$G$211,3,0)),"",VLOOKUP(C42,'START LİSTE'!$B$6:$G$211,3,0))</f>
      </c>
      <c r="C44" s="112"/>
      <c r="D44" s="41">
        <f>IF(ISERROR(VLOOKUP($C44,'START LİSTE'!$B$6:$G$211,2,0)),"",VLOOKUP($C44,'START LİSTE'!$B$6:$G$211,2,0))</f>
      </c>
      <c r="E44" s="42">
        <f>IF(ISERROR(VLOOKUP($C44,'START LİSTE'!$B$6:$G$211,4,0)),"",VLOOKUP($C44,'START LİSTE'!$B$6:$G$211,4,0))</f>
      </c>
      <c r="F44" s="108">
        <f>IF(ISERROR(VLOOKUP($C44,'FERDİ SONUÇ'!$B$6:$H$95,6,0)),"",VLOOKUP($C44,'FERDİ SONUÇ'!$B$6:$H$95,6,0))</f>
      </c>
      <c r="G44" s="42" t="str">
        <f>IF(OR(E44="",F44="DQ",F44="DNF",F44="DNS",F44=""),"-",VLOOKUP(C44,'FERDİ SONUÇ'!$B$6:$H$95,7,0))</f>
        <v>-</v>
      </c>
      <c r="H44" s="42" t="str">
        <f>IF(OR(E44="",E44="F",F44="DQ",F44="DNF",F44="DNS",F44=""),"-",VLOOKUP(C44,'FERDİ SONUÇ'!$B$6:$H$95,7,0))</f>
        <v>-</v>
      </c>
      <c r="I44" s="44" t="str">
        <f>IF(ISERROR(SMALL(H42:H47,3)),"-",SMALL(H42:H47,3))</f>
        <v>-</v>
      </c>
      <c r="J44" s="57">
        <f>IF(C42="","",IF(OR(I42="-",I43="-",I44="-",I45="-"),"DQ",SUM(I42,I43,I44,I45)))</f>
      </c>
      <c r="AZ44" s="37">
        <v>1038</v>
      </c>
    </row>
    <row r="45" spans="1:52" ht="15" customHeight="1">
      <c r="A45" s="38"/>
      <c r="B45" s="40"/>
      <c r="C45" s="112"/>
      <c r="D45" s="41">
        <f>IF(ISERROR(VLOOKUP($C45,'START LİSTE'!$B$6:$G$211,2,0)),"",VLOOKUP($C45,'START LİSTE'!$B$6:$G$211,2,0))</f>
      </c>
      <c r="E45" s="42">
        <f>IF(ISERROR(VLOOKUP($C45,'START LİSTE'!$B$6:$G$211,4,0)),"",VLOOKUP($C45,'START LİSTE'!$B$6:$G$211,4,0))</f>
      </c>
      <c r="F45" s="108">
        <f>IF(ISERROR(VLOOKUP($C45,'FERDİ SONUÇ'!$B$6:$H$95,6,0)),"",VLOOKUP($C45,'FERDİ SONUÇ'!$B$6:$H$95,6,0))</f>
      </c>
      <c r="G45" s="42" t="str">
        <f>IF(OR(E45="",F45="DQ",F45="DNF",F45="DNS",F45=""),"-",VLOOKUP(C45,'FERDİ SONUÇ'!$B$6:$H$95,7,0))</f>
        <v>-</v>
      </c>
      <c r="H45" s="42" t="str">
        <f>IF(OR(E45="",E45="F",F45="DQ",F45="DNF",F45="DNS",F45=""),"-",VLOOKUP(C45,'FERDİ SONUÇ'!$B$6:$H$95,7,0))</f>
        <v>-</v>
      </c>
      <c r="I45" s="44" t="str">
        <f>IF(ISERROR(SMALL(H42:H47,4)),"-",SMALL(H42:H47,4))</f>
        <v>-</v>
      </c>
      <c r="J45" s="39"/>
      <c r="AZ45" s="37">
        <v>1039</v>
      </c>
    </row>
    <row r="46" spans="1:52" ht="15" customHeight="1">
      <c r="A46" s="38"/>
      <c r="B46" s="40"/>
      <c r="C46" s="112"/>
      <c r="D46" s="41">
        <f>IF(ISERROR(VLOOKUP($C46,'START LİSTE'!$B$6:$G$211,2,0)),"",VLOOKUP($C46,'START LİSTE'!$B$6:$G$211,2,0))</f>
      </c>
      <c r="E46" s="42">
        <f>IF(ISERROR(VLOOKUP($C46,'START LİSTE'!$B$6:$G$211,4,0)),"",VLOOKUP($C46,'START LİSTE'!$B$6:$G$211,4,0))</f>
      </c>
      <c r="F46" s="108">
        <f>IF(ISERROR(VLOOKUP($C46,'FERDİ SONUÇ'!$B$6:$H$95,6,0)),"",VLOOKUP($C46,'FERDİ SONUÇ'!$B$6:$H$95,6,0))</f>
      </c>
      <c r="G46" s="42" t="str">
        <f>IF(OR(E46="",F46="DQ",F46="DNF",F46="DNS",F46=""),"-",VLOOKUP(C46,'FERDİ SONUÇ'!$B$6:$H$95,7,0))</f>
        <v>-</v>
      </c>
      <c r="H46" s="42" t="str">
        <f>IF(OR(E46="",E46="F",F46="DQ",F46="DNF",F46="DNS",F46=""),"-",VLOOKUP(C46,'FERDİ SONUÇ'!$B$6:$H$95,7,0))</f>
        <v>-</v>
      </c>
      <c r="I46" s="44" t="str">
        <f>IF(ISERROR(SMALL(H42:H47,5)),"-",SMALL(H42:H47,5))</f>
        <v>-</v>
      </c>
      <c r="J46" s="39"/>
      <c r="AZ46" s="37">
        <v>1040</v>
      </c>
    </row>
    <row r="47" spans="1:52" ht="15" customHeight="1">
      <c r="A47" s="45"/>
      <c r="B47" s="47"/>
      <c r="C47" s="113"/>
      <c r="D47" s="48">
        <f>IF(ISERROR(VLOOKUP($C47,'START LİSTE'!$B$6:$G$211,2,0)),"",VLOOKUP($C47,'START LİSTE'!$B$6:$G$211,2,0))</f>
      </c>
      <c r="E47" s="49">
        <f>IF(ISERROR(VLOOKUP($C47,'START LİSTE'!$B$6:$G$211,4,0)),"",VLOOKUP($C47,'START LİSTE'!$B$6:$G$211,4,0))</f>
      </c>
      <c r="F47" s="109">
        <f>IF(ISERROR(VLOOKUP($C47,'FERDİ SONUÇ'!$B$6:$H$95,6,0)),"",VLOOKUP($C47,'FERDİ SONUÇ'!$B$6:$H$95,6,0))</f>
      </c>
      <c r="G47" s="49" t="str">
        <f>IF(OR(E47="",F47="DQ",F47="DNF",F47="DNS",F47=""),"-",VLOOKUP(C47,'FERDİ SONUÇ'!$B$6:$H$95,7,0))</f>
        <v>-</v>
      </c>
      <c r="H47" s="49" t="str">
        <f>IF(OR(E47="",E47="F",F47="DQ",F47="DNF",F47="DNS",F47=""),"-",VLOOKUP(C47,'FERDİ SONUÇ'!$B$6:$H$95,7,0))</f>
        <v>-</v>
      </c>
      <c r="I47" s="51" t="str">
        <f>IF(ISERROR(SMALL(H42:H47,6)),"-",SMALL(H42:H47,6))</f>
        <v>-</v>
      </c>
      <c r="J47" s="46"/>
      <c r="AZ47" s="37">
        <v>1041</v>
      </c>
    </row>
    <row r="48" spans="1:52" ht="15" customHeight="1">
      <c r="A48" s="29"/>
      <c r="B48" s="31"/>
      <c r="C48" s="114"/>
      <c r="D48" s="32">
        <f>IF(ISERROR(VLOOKUP($C48,'START LİSTE'!$B$6:$G$211,2,0)),"",VLOOKUP($C48,'START LİSTE'!$B$6:$G$211,2,0))</f>
      </c>
      <c r="E48" s="33">
        <f>IF(ISERROR(VLOOKUP($C48,'START LİSTE'!$B$6:$G$211,4,0)),"",VLOOKUP($C48,'START LİSTE'!$B$6:$G$211,4,0))</f>
      </c>
      <c r="F48" s="107">
        <f>IF(ISERROR(VLOOKUP($C48,'FERDİ SONUÇ'!$B$6:$H$95,6,0)),"",VLOOKUP($C48,'FERDİ SONUÇ'!$B$6:$H$95,6,0))</f>
      </c>
      <c r="G48" s="33" t="str">
        <f>IF(OR(E48="",F48="DQ",F48="DNF",F48="DNS",F48=""),"-",VLOOKUP(C48,'FERDİ SONUÇ'!$B$6:$H$95,7,0))</f>
        <v>-</v>
      </c>
      <c r="H48" s="33" t="str">
        <f>IF(OR(E48="",E48="F",F48="DQ",F48="DNF",F48="DNS",F48=""),"-",VLOOKUP(C48,'FERDİ SONUÇ'!$B$6:$H$95,7,0))</f>
        <v>-</v>
      </c>
      <c r="I48" s="35" t="str">
        <f>IF(ISERROR(SMALL(H48:H53,1)),"-",SMALL(H48:H53,1))</f>
        <v>-</v>
      </c>
      <c r="J48" s="30"/>
      <c r="AZ48" s="37">
        <v>1042</v>
      </c>
    </row>
    <row r="49" spans="1:52" ht="15" customHeight="1">
      <c r="A49" s="38"/>
      <c r="B49" s="40"/>
      <c r="C49" s="112"/>
      <c r="D49" s="41">
        <f>IF(ISERROR(VLOOKUP($C49,'START LİSTE'!$B$6:$G$211,2,0)),"",VLOOKUP($C49,'START LİSTE'!$B$6:$G$211,2,0))</f>
      </c>
      <c r="E49" s="42">
        <f>IF(ISERROR(VLOOKUP($C49,'START LİSTE'!$B$6:$G$211,4,0)),"",VLOOKUP($C49,'START LİSTE'!$B$6:$G$211,4,0))</f>
      </c>
      <c r="F49" s="108">
        <f>IF(ISERROR(VLOOKUP($C49,'FERDİ SONUÇ'!$B$6:$H$95,6,0)),"",VLOOKUP($C49,'FERDİ SONUÇ'!$B$6:$H$95,6,0))</f>
      </c>
      <c r="G49" s="42" t="str">
        <f>IF(OR(E49="",F49="DQ",F49="DNF",F49="DNS",F49=""),"-",VLOOKUP(C49,'FERDİ SONUÇ'!$B$6:$H$95,7,0))</f>
        <v>-</v>
      </c>
      <c r="H49" s="42" t="str">
        <f>IF(OR(E49="",E49="F",F49="DQ",F49="DNF",F49="DNS",F49=""),"-",VLOOKUP(C49,'FERDİ SONUÇ'!$B$6:$H$95,7,0))</f>
        <v>-</v>
      </c>
      <c r="I49" s="44" t="str">
        <f>IF(ISERROR(SMALL(H48:H53,2)),"-",SMALL(H48:H53,2))</f>
        <v>-</v>
      </c>
      <c r="J49" s="39"/>
      <c r="AZ49" s="37">
        <v>1043</v>
      </c>
    </row>
    <row r="50" spans="1:52" ht="15" customHeight="1">
      <c r="A50" s="58">
        <f>IF(AND(B50&lt;&gt;"",J50&lt;&gt;"DQ"),COUNT(J$6:J$911)-(RANK(J50,J$6:J$911)+COUNTIF(J$6:J50,J50))+2,IF(C48&lt;&gt;"",AZ50,""))</f>
      </c>
      <c r="B50" s="40">
        <f>IF(ISERROR(VLOOKUP(C48,'START LİSTE'!$B$6:$G$211,3,0)),"",VLOOKUP(C48,'START LİSTE'!$B$6:$G$211,3,0))</f>
      </c>
      <c r="C50" s="112"/>
      <c r="D50" s="41">
        <f>IF(ISERROR(VLOOKUP($C50,'START LİSTE'!$B$6:$G$211,2,0)),"",VLOOKUP($C50,'START LİSTE'!$B$6:$G$211,2,0))</f>
      </c>
      <c r="E50" s="42">
        <f>IF(ISERROR(VLOOKUP($C50,'START LİSTE'!$B$6:$G$211,4,0)),"",VLOOKUP($C50,'START LİSTE'!$B$6:$G$211,4,0))</f>
      </c>
      <c r="F50" s="108">
        <f>IF(ISERROR(VLOOKUP($C50,'FERDİ SONUÇ'!$B$6:$H$95,6,0)),"",VLOOKUP($C50,'FERDİ SONUÇ'!$B$6:$H$95,6,0))</f>
      </c>
      <c r="G50" s="42" t="str">
        <f>IF(OR(E50="",F50="DQ",F50="DNF",F50="DNS",F50=""),"-",VLOOKUP(C50,'FERDİ SONUÇ'!$B$6:$H$95,7,0))</f>
        <v>-</v>
      </c>
      <c r="H50" s="42" t="str">
        <f>IF(OR(E50="",E50="F",F50="DQ",F50="DNF",F50="DNS",F50=""),"-",VLOOKUP(C50,'FERDİ SONUÇ'!$B$6:$H$95,7,0))</f>
        <v>-</v>
      </c>
      <c r="I50" s="44" t="str">
        <f>IF(ISERROR(SMALL(H48:H53,3)),"-",SMALL(H48:H53,3))</f>
        <v>-</v>
      </c>
      <c r="J50" s="57">
        <f>IF(C48="","",IF(OR(I48="-",I49="-",I50="-",I51="-"),"DQ",SUM(I48,I49,I50,I51)))</f>
      </c>
      <c r="AZ50" s="37">
        <v>1044</v>
      </c>
    </row>
    <row r="51" spans="1:52" ht="15" customHeight="1">
      <c r="A51" s="38"/>
      <c r="B51" s="40"/>
      <c r="C51" s="112"/>
      <c r="D51" s="41">
        <f>IF(ISERROR(VLOOKUP($C51,'START LİSTE'!$B$6:$G$211,2,0)),"",VLOOKUP($C51,'START LİSTE'!$B$6:$G$211,2,0))</f>
      </c>
      <c r="E51" s="42">
        <f>IF(ISERROR(VLOOKUP($C51,'START LİSTE'!$B$6:$G$211,4,0)),"",VLOOKUP($C51,'START LİSTE'!$B$6:$G$211,4,0))</f>
      </c>
      <c r="F51" s="108">
        <f>IF(ISERROR(VLOOKUP($C51,'FERDİ SONUÇ'!$B$6:$H$95,6,0)),"",VLOOKUP($C51,'FERDİ SONUÇ'!$B$6:$H$95,6,0))</f>
      </c>
      <c r="G51" s="42" t="str">
        <f>IF(OR(E51="",F51="DQ",F51="DNF",F51="DNS",F51=""),"-",VLOOKUP(C51,'FERDİ SONUÇ'!$B$6:$H$95,7,0))</f>
        <v>-</v>
      </c>
      <c r="H51" s="42" t="str">
        <f>IF(OR(E51="",E51="F",F51="DQ",F51="DNF",F51="DNS",F51=""),"-",VLOOKUP(C51,'FERDİ SONUÇ'!$B$6:$H$95,7,0))</f>
        <v>-</v>
      </c>
      <c r="I51" s="44" t="str">
        <f>IF(ISERROR(SMALL(H48:H53,4)),"-",SMALL(H48:H53,4))</f>
        <v>-</v>
      </c>
      <c r="J51" s="39"/>
      <c r="AZ51" s="37">
        <v>1045</v>
      </c>
    </row>
    <row r="52" spans="1:52" ht="15" customHeight="1">
      <c r="A52" s="38"/>
      <c r="B52" s="40"/>
      <c r="C52" s="112"/>
      <c r="D52" s="41">
        <f>IF(ISERROR(VLOOKUP($C52,'START LİSTE'!$B$6:$G$211,2,0)),"",VLOOKUP($C52,'START LİSTE'!$B$6:$G$211,2,0))</f>
      </c>
      <c r="E52" s="42">
        <f>IF(ISERROR(VLOOKUP($C52,'START LİSTE'!$B$6:$G$211,4,0)),"",VLOOKUP($C52,'START LİSTE'!$B$6:$G$211,4,0))</f>
      </c>
      <c r="F52" s="108">
        <f>IF(ISERROR(VLOOKUP($C52,'FERDİ SONUÇ'!$B$6:$H$95,6,0)),"",VLOOKUP($C52,'FERDİ SONUÇ'!$B$6:$H$95,6,0))</f>
      </c>
      <c r="G52" s="42" t="str">
        <f>IF(OR(E52="",F52="DQ",F52="DNF",F52="DNS",F52=""),"-",VLOOKUP(C52,'FERDİ SONUÇ'!$B$6:$H$95,7,0))</f>
        <v>-</v>
      </c>
      <c r="H52" s="42" t="str">
        <f>IF(OR(E52="",E52="F",F52="DQ",F52="DNF",F52="DNS",F52=""),"-",VLOOKUP(C52,'FERDİ SONUÇ'!$B$6:$H$95,7,0))</f>
        <v>-</v>
      </c>
      <c r="I52" s="44" t="str">
        <f>IF(ISERROR(SMALL(H48:H53,5)),"-",SMALL(H48:H53,5))</f>
        <v>-</v>
      </c>
      <c r="J52" s="39"/>
      <c r="AZ52" s="37">
        <v>1046</v>
      </c>
    </row>
    <row r="53" spans="1:52" ht="15" customHeight="1">
      <c r="A53" s="45"/>
      <c r="B53" s="47"/>
      <c r="C53" s="113"/>
      <c r="D53" s="48">
        <f>IF(ISERROR(VLOOKUP($C53,'START LİSTE'!$B$6:$G$211,2,0)),"",VLOOKUP($C53,'START LİSTE'!$B$6:$G$211,2,0))</f>
      </c>
      <c r="E53" s="49">
        <f>IF(ISERROR(VLOOKUP($C53,'START LİSTE'!$B$6:$G$211,4,0)),"",VLOOKUP($C53,'START LİSTE'!$B$6:$G$211,4,0))</f>
      </c>
      <c r="F53" s="109">
        <f>IF(ISERROR(VLOOKUP($C53,'FERDİ SONUÇ'!$B$6:$H$95,6,0)),"",VLOOKUP($C53,'FERDİ SONUÇ'!$B$6:$H$95,6,0))</f>
      </c>
      <c r="G53" s="49" t="str">
        <f>IF(OR(E53="",F53="DQ",F53="DNF",F53="DNS",F53=""),"-",VLOOKUP(C53,'FERDİ SONUÇ'!$B$6:$H$95,7,0))</f>
        <v>-</v>
      </c>
      <c r="H53" s="49" t="str">
        <f>IF(OR(E53="",E53="F",F53="DQ",F53="DNF",F53="DNS",F53=""),"-",VLOOKUP(C53,'FERDİ SONUÇ'!$B$6:$H$95,7,0))</f>
        <v>-</v>
      </c>
      <c r="I53" s="51" t="str">
        <f>IF(ISERROR(SMALL(H48:H53,6)),"-",SMALL(H48:H53,6))</f>
        <v>-</v>
      </c>
      <c r="J53" s="46"/>
      <c r="AZ53" s="37">
        <v>1047</v>
      </c>
    </row>
    <row r="54" spans="1:52" ht="15" customHeight="1">
      <c r="A54" s="29"/>
      <c r="B54" s="31"/>
      <c r="C54" s="114"/>
      <c r="D54" s="32">
        <f>IF(ISERROR(VLOOKUP($C54,'START LİSTE'!$B$6:$G$211,2,0)),"",VLOOKUP($C54,'START LİSTE'!$B$6:$G$211,2,0))</f>
      </c>
      <c r="E54" s="33">
        <f>IF(ISERROR(VLOOKUP($C54,'START LİSTE'!$B$6:$G$211,4,0)),"",VLOOKUP($C54,'START LİSTE'!$B$6:$G$211,4,0))</f>
      </c>
      <c r="F54" s="107">
        <f>IF(ISERROR(VLOOKUP($C54,'FERDİ SONUÇ'!$B$6:$H$95,6,0)),"",VLOOKUP($C54,'FERDİ SONUÇ'!$B$6:$H$95,6,0))</f>
      </c>
      <c r="G54" s="33" t="str">
        <f>IF(OR(E54="",F54="DQ",F54="DNF",F54="DNS",F54=""),"-",VLOOKUP(C54,'FERDİ SONUÇ'!$B$6:$H$95,7,0))</f>
        <v>-</v>
      </c>
      <c r="H54" s="33" t="str">
        <f>IF(OR(E54="",E54="F",F54="DQ",F54="DNF",F54="DNS",F54=""),"-",VLOOKUP(C54,'FERDİ SONUÇ'!$B$6:$H$95,7,0))</f>
        <v>-</v>
      </c>
      <c r="I54" s="35" t="str">
        <f>IF(ISERROR(SMALL(H54:H59,1)),"-",SMALL(H54:H59,1))</f>
        <v>-</v>
      </c>
      <c r="J54" s="30"/>
      <c r="AZ54" s="37">
        <v>1048</v>
      </c>
    </row>
    <row r="55" spans="1:52" ht="15" customHeight="1">
      <c r="A55" s="38"/>
      <c r="B55" s="40"/>
      <c r="C55" s="112"/>
      <c r="D55" s="41">
        <f>IF(ISERROR(VLOOKUP($C55,'START LİSTE'!$B$6:$G$211,2,0)),"",VLOOKUP($C55,'START LİSTE'!$B$6:$G$211,2,0))</f>
      </c>
      <c r="E55" s="42">
        <f>IF(ISERROR(VLOOKUP($C55,'START LİSTE'!$B$6:$G$211,4,0)),"",VLOOKUP($C55,'START LİSTE'!$B$6:$G$211,4,0))</f>
      </c>
      <c r="F55" s="108">
        <f>IF(ISERROR(VLOOKUP($C55,'FERDİ SONUÇ'!$B$6:$H$95,6,0)),"",VLOOKUP($C55,'FERDİ SONUÇ'!$B$6:$H$95,6,0))</f>
      </c>
      <c r="G55" s="42" t="str">
        <f>IF(OR(E55="",F55="DQ",F55="DNF",F55="DNS",F55=""),"-",VLOOKUP(C55,'FERDİ SONUÇ'!$B$6:$H$95,7,0))</f>
        <v>-</v>
      </c>
      <c r="H55" s="42" t="str">
        <f>IF(OR(E55="",E55="F",F55="DQ",F55="DNF",F55="DNS",F55=""),"-",VLOOKUP(C55,'FERDİ SONUÇ'!$B$6:$H$95,7,0))</f>
        <v>-</v>
      </c>
      <c r="I55" s="44" t="str">
        <f>IF(ISERROR(SMALL(H54:H59,2)),"-",SMALL(H54:H59,2))</f>
        <v>-</v>
      </c>
      <c r="J55" s="39"/>
      <c r="AZ55" s="37">
        <v>1049</v>
      </c>
    </row>
    <row r="56" spans="1:52" ht="15" customHeight="1">
      <c r="A56" s="58">
        <f>IF(AND(B56&lt;&gt;"",J56&lt;&gt;"DQ"),COUNT(J$6:J$911)-(RANK(J56,J$6:J$911)+COUNTIF(J$6:J56,J56))+2,IF(C54&lt;&gt;"",AZ56,""))</f>
      </c>
      <c r="B56" s="40">
        <f>IF(ISERROR(VLOOKUP(C54,'START LİSTE'!$B$6:$G$211,3,0)),"",VLOOKUP(C54,'START LİSTE'!$B$6:$G$211,3,0))</f>
      </c>
      <c r="C56" s="112"/>
      <c r="D56" s="41">
        <f>IF(ISERROR(VLOOKUP($C56,'START LİSTE'!$B$6:$G$211,2,0)),"",VLOOKUP($C56,'START LİSTE'!$B$6:$G$211,2,0))</f>
      </c>
      <c r="E56" s="42">
        <f>IF(ISERROR(VLOOKUP($C56,'START LİSTE'!$B$6:$G$211,4,0)),"",VLOOKUP($C56,'START LİSTE'!$B$6:$G$211,4,0))</f>
      </c>
      <c r="F56" s="108">
        <f>IF(ISERROR(VLOOKUP($C56,'FERDİ SONUÇ'!$B$6:$H$95,6,0)),"",VLOOKUP($C56,'FERDİ SONUÇ'!$B$6:$H$95,6,0))</f>
      </c>
      <c r="G56" s="42" t="str">
        <f>IF(OR(E56="",F56="DQ",F56="DNF",F56="DNS",F56=""),"-",VLOOKUP(C56,'FERDİ SONUÇ'!$B$6:$H$95,7,0))</f>
        <v>-</v>
      </c>
      <c r="H56" s="42" t="str">
        <f>IF(OR(E56="",E56="F",F56="DQ",F56="DNF",F56="DNS",F56=""),"-",VLOOKUP(C56,'FERDİ SONUÇ'!$B$6:$H$95,7,0))</f>
        <v>-</v>
      </c>
      <c r="I56" s="44" t="str">
        <f>IF(ISERROR(SMALL(H54:H59,3)),"-",SMALL(H54:H59,3))</f>
        <v>-</v>
      </c>
      <c r="J56" s="57">
        <f>IF(C54="","",IF(OR(I54="-",I55="-",I56="-",I57="-"),"DQ",SUM(I54,I55,I56,I57)))</f>
      </c>
      <c r="AZ56" s="37">
        <v>1050</v>
      </c>
    </row>
    <row r="57" spans="1:52" ht="15" customHeight="1">
      <c r="A57" s="38"/>
      <c r="B57" s="40"/>
      <c r="C57" s="112"/>
      <c r="D57" s="41">
        <f>IF(ISERROR(VLOOKUP($C57,'START LİSTE'!$B$6:$G$211,2,0)),"",VLOOKUP($C57,'START LİSTE'!$B$6:$G$211,2,0))</f>
      </c>
      <c r="E57" s="42">
        <f>IF(ISERROR(VLOOKUP($C57,'START LİSTE'!$B$6:$G$211,4,0)),"",VLOOKUP($C57,'START LİSTE'!$B$6:$G$211,4,0))</f>
      </c>
      <c r="F57" s="108">
        <f>IF(ISERROR(VLOOKUP($C57,'FERDİ SONUÇ'!$B$6:$H$95,6,0)),"",VLOOKUP($C57,'FERDİ SONUÇ'!$B$6:$H$95,6,0))</f>
      </c>
      <c r="G57" s="42" t="str">
        <f>IF(OR(E57="",F57="DQ",F57="DNF",F57="DNS",F57=""),"-",VLOOKUP(C57,'FERDİ SONUÇ'!$B$6:$H$95,7,0))</f>
        <v>-</v>
      </c>
      <c r="H57" s="42" t="str">
        <f>IF(OR(E57="",E57="F",F57="DQ",F57="DNF",F57="DNS",F57=""),"-",VLOOKUP(C57,'FERDİ SONUÇ'!$B$6:$H$95,7,0))</f>
        <v>-</v>
      </c>
      <c r="I57" s="44" t="str">
        <f>IF(ISERROR(SMALL(H54:H59,4)),"-",SMALL(H54:H59,4))</f>
        <v>-</v>
      </c>
      <c r="J57" s="39"/>
      <c r="AZ57" s="37">
        <v>1051</v>
      </c>
    </row>
    <row r="58" spans="1:52" ht="15" customHeight="1">
      <c r="A58" s="38"/>
      <c r="B58" s="40"/>
      <c r="C58" s="112"/>
      <c r="D58" s="41">
        <f>IF(ISERROR(VLOOKUP($C58,'START LİSTE'!$B$6:$G$211,2,0)),"",VLOOKUP($C58,'START LİSTE'!$B$6:$G$211,2,0))</f>
      </c>
      <c r="E58" s="42">
        <f>IF(ISERROR(VLOOKUP($C58,'START LİSTE'!$B$6:$G$211,4,0)),"",VLOOKUP($C58,'START LİSTE'!$B$6:$G$211,4,0))</f>
      </c>
      <c r="F58" s="108">
        <f>IF(ISERROR(VLOOKUP($C58,'FERDİ SONUÇ'!$B$6:$H$95,6,0)),"",VLOOKUP($C58,'FERDİ SONUÇ'!$B$6:$H$95,6,0))</f>
      </c>
      <c r="G58" s="42" t="str">
        <f>IF(OR(E58="",F58="DQ",F58="DNF",F58="DNS",F58=""),"-",VLOOKUP(C58,'FERDİ SONUÇ'!$B$6:$H$95,7,0))</f>
        <v>-</v>
      </c>
      <c r="H58" s="42" t="str">
        <f>IF(OR(E58="",E58="F",F58="DQ",F58="DNF",F58="DNS",F58=""),"-",VLOOKUP(C58,'FERDİ SONUÇ'!$B$6:$H$95,7,0))</f>
        <v>-</v>
      </c>
      <c r="I58" s="44" t="str">
        <f>IF(ISERROR(SMALL(H54:H59,5)),"-",SMALL(H54:H59,5))</f>
        <v>-</v>
      </c>
      <c r="J58" s="39"/>
      <c r="AZ58" s="37">
        <v>1052</v>
      </c>
    </row>
    <row r="59" spans="1:52" ht="15" customHeight="1">
      <c r="A59" s="45"/>
      <c r="B59" s="47"/>
      <c r="C59" s="113"/>
      <c r="D59" s="48">
        <f>IF(ISERROR(VLOOKUP($C59,'START LİSTE'!$B$6:$G$211,2,0)),"",VLOOKUP($C59,'START LİSTE'!$B$6:$G$211,2,0))</f>
      </c>
      <c r="E59" s="49">
        <f>IF(ISERROR(VLOOKUP($C59,'START LİSTE'!$B$6:$G$211,4,0)),"",VLOOKUP($C59,'START LİSTE'!$B$6:$G$211,4,0))</f>
      </c>
      <c r="F59" s="109">
        <f>IF(ISERROR(VLOOKUP($C59,'FERDİ SONUÇ'!$B$6:$H$95,6,0)),"",VLOOKUP($C59,'FERDİ SONUÇ'!$B$6:$H$95,6,0))</f>
      </c>
      <c r="G59" s="49" t="str">
        <f>IF(OR(E59="",F59="DQ",F59="DNF",F59="DNS",F59=""),"-",VLOOKUP(C59,'FERDİ SONUÇ'!$B$6:$H$95,7,0))</f>
        <v>-</v>
      </c>
      <c r="H59" s="49" t="str">
        <f>IF(OR(E59="",E59="F",F59="DQ",F59="DNF",F59="DNS",F59=""),"-",VLOOKUP(C59,'FERDİ SONUÇ'!$B$6:$H$95,7,0))</f>
        <v>-</v>
      </c>
      <c r="I59" s="51" t="str">
        <f>IF(ISERROR(SMALL(H54:H59,6)),"-",SMALL(H54:H59,6))</f>
        <v>-</v>
      </c>
      <c r="J59" s="46"/>
      <c r="AZ59" s="37">
        <v>1053</v>
      </c>
    </row>
    <row r="60" spans="1:52" ht="15" customHeight="1">
      <c r="A60" s="29"/>
      <c r="B60" s="31"/>
      <c r="C60" s="114"/>
      <c r="D60" s="32">
        <f>IF(ISERROR(VLOOKUP($C60,'START LİSTE'!$B$6:$G$211,2,0)),"",VLOOKUP($C60,'START LİSTE'!$B$6:$G$211,2,0))</f>
      </c>
      <c r="E60" s="33">
        <f>IF(ISERROR(VLOOKUP($C60,'START LİSTE'!$B$6:$G$211,4,0)),"",VLOOKUP($C60,'START LİSTE'!$B$6:$G$211,4,0))</f>
      </c>
      <c r="F60" s="107">
        <f>IF(ISERROR(VLOOKUP($C60,'FERDİ SONUÇ'!$B$6:$H$95,6,0)),"",VLOOKUP($C60,'FERDİ SONUÇ'!$B$6:$H$95,6,0))</f>
      </c>
      <c r="G60" s="33" t="str">
        <f>IF(OR(E60="",F60="DQ",F60="DNF",F60="DNS",F60=""),"-",VLOOKUP(C60,'FERDİ SONUÇ'!$B$6:$H$95,7,0))</f>
        <v>-</v>
      </c>
      <c r="H60" s="33" t="str">
        <f>IF(OR(E60="",E60="F",F60="DQ",F60="DNF",F60="DNS",F60=""),"-",VLOOKUP(C60,'FERDİ SONUÇ'!$B$6:$H$95,7,0))</f>
        <v>-</v>
      </c>
      <c r="I60" s="35" t="str">
        <f>IF(ISERROR(SMALL(H60:H65,1)),"-",SMALL(H60:H65,1))</f>
        <v>-</v>
      </c>
      <c r="J60" s="30"/>
      <c r="AZ60" s="37">
        <v>1054</v>
      </c>
    </row>
    <row r="61" spans="1:52" ht="15" customHeight="1">
      <c r="A61" s="38"/>
      <c r="B61" s="40"/>
      <c r="C61" s="112"/>
      <c r="D61" s="41">
        <f>IF(ISERROR(VLOOKUP($C61,'START LİSTE'!$B$6:$G$211,2,0)),"",VLOOKUP($C61,'START LİSTE'!$B$6:$G$211,2,0))</f>
      </c>
      <c r="E61" s="42">
        <f>IF(ISERROR(VLOOKUP($C61,'START LİSTE'!$B$6:$G$211,4,0)),"",VLOOKUP($C61,'START LİSTE'!$B$6:$G$211,4,0))</f>
      </c>
      <c r="F61" s="108">
        <f>IF(ISERROR(VLOOKUP($C61,'FERDİ SONUÇ'!$B$6:$H$95,6,0)),"",VLOOKUP($C61,'FERDİ SONUÇ'!$B$6:$H$95,6,0))</f>
      </c>
      <c r="G61" s="42" t="str">
        <f>IF(OR(E61="",F61="DQ",F61="DNF",F61="DNS",F61=""),"-",VLOOKUP(C61,'FERDİ SONUÇ'!$B$6:$H$95,7,0))</f>
        <v>-</v>
      </c>
      <c r="H61" s="42" t="str">
        <f>IF(OR(E61="",E61="F",F61="DQ",F61="DNF",F61="DNS",F61=""),"-",VLOOKUP(C61,'FERDİ SONUÇ'!$B$6:$H$95,7,0))</f>
        <v>-</v>
      </c>
      <c r="I61" s="44" t="str">
        <f>IF(ISERROR(SMALL(H60:H65,2)),"-",SMALL(H60:H65,2))</f>
        <v>-</v>
      </c>
      <c r="J61" s="39"/>
      <c r="AZ61" s="37">
        <v>1055</v>
      </c>
    </row>
    <row r="62" spans="1:52" ht="15" customHeight="1">
      <c r="A62" s="58">
        <f>IF(AND(B62&lt;&gt;"",J62&lt;&gt;"DQ"),COUNT(J$6:J$911)-(RANK(J62,J$6:J$911)+COUNTIF(J$6:J62,J62))+2,IF(C60&lt;&gt;"",AZ62,""))</f>
      </c>
      <c r="B62" s="40">
        <f>IF(ISERROR(VLOOKUP(C60,'START LİSTE'!$B$6:$G$211,3,0)),"",VLOOKUP(C60,'START LİSTE'!$B$6:$G$211,3,0))</f>
      </c>
      <c r="C62" s="112"/>
      <c r="D62" s="41">
        <f>IF(ISERROR(VLOOKUP($C62,'START LİSTE'!$B$6:$G$211,2,0)),"",VLOOKUP($C62,'START LİSTE'!$B$6:$G$211,2,0))</f>
      </c>
      <c r="E62" s="42">
        <f>IF(ISERROR(VLOOKUP($C62,'START LİSTE'!$B$6:$G$211,4,0)),"",VLOOKUP($C62,'START LİSTE'!$B$6:$G$211,4,0))</f>
      </c>
      <c r="F62" s="108">
        <f>IF(ISERROR(VLOOKUP($C62,'FERDİ SONUÇ'!$B$6:$H$95,6,0)),"",VLOOKUP($C62,'FERDİ SONUÇ'!$B$6:$H$95,6,0))</f>
      </c>
      <c r="G62" s="42" t="str">
        <f>IF(OR(E62="",F62="DQ",F62="DNF",F62="DNS",F62=""),"-",VLOOKUP(C62,'FERDİ SONUÇ'!$B$6:$H$95,7,0))</f>
        <v>-</v>
      </c>
      <c r="H62" s="42" t="str">
        <f>IF(OR(E62="",E62="F",F62="DQ",F62="DNF",F62="DNS",F62=""),"-",VLOOKUP(C62,'FERDİ SONUÇ'!$B$6:$H$95,7,0))</f>
        <v>-</v>
      </c>
      <c r="I62" s="44" t="str">
        <f>IF(ISERROR(SMALL(H60:H65,3)),"-",SMALL(H60:H65,3))</f>
        <v>-</v>
      </c>
      <c r="J62" s="57">
        <f>IF(C60="","",IF(OR(I60="-",I61="-",I62="-",I63="-"),"DQ",SUM(I60,I61,I62,I63)))</f>
      </c>
      <c r="AZ62" s="37">
        <v>1056</v>
      </c>
    </row>
    <row r="63" spans="1:52" ht="15" customHeight="1">
      <c r="A63" s="38"/>
      <c r="B63" s="40"/>
      <c r="C63" s="112"/>
      <c r="D63" s="41">
        <f>IF(ISERROR(VLOOKUP($C63,'START LİSTE'!$B$6:$G$211,2,0)),"",VLOOKUP($C63,'START LİSTE'!$B$6:$G$211,2,0))</f>
      </c>
      <c r="E63" s="42">
        <f>IF(ISERROR(VLOOKUP($C63,'START LİSTE'!$B$6:$G$211,4,0)),"",VLOOKUP($C63,'START LİSTE'!$B$6:$G$211,4,0))</f>
      </c>
      <c r="F63" s="108">
        <f>IF(ISERROR(VLOOKUP($C63,'FERDİ SONUÇ'!$B$6:$H$95,6,0)),"",VLOOKUP($C63,'FERDİ SONUÇ'!$B$6:$H$95,6,0))</f>
      </c>
      <c r="G63" s="42" t="str">
        <f>IF(OR(E63="",F63="DQ",F63="DNF",F63="DNS",F63=""),"-",VLOOKUP(C63,'FERDİ SONUÇ'!$B$6:$H$95,7,0))</f>
        <v>-</v>
      </c>
      <c r="H63" s="42" t="str">
        <f>IF(OR(E63="",E63="F",F63="DQ",F63="DNF",F63="DNS",F63=""),"-",VLOOKUP(C63,'FERDİ SONUÇ'!$B$6:$H$95,7,0))</f>
        <v>-</v>
      </c>
      <c r="I63" s="44" t="str">
        <f>IF(ISERROR(SMALL(H60:H65,4)),"-",SMALL(H60:H65,4))</f>
        <v>-</v>
      </c>
      <c r="J63" s="39"/>
      <c r="AZ63" s="37">
        <v>1057</v>
      </c>
    </row>
    <row r="64" spans="1:52" ht="15" customHeight="1">
      <c r="A64" s="38"/>
      <c r="B64" s="40"/>
      <c r="C64" s="112"/>
      <c r="D64" s="41">
        <f>IF(ISERROR(VLOOKUP($C64,'START LİSTE'!$B$6:$G$211,2,0)),"",VLOOKUP($C64,'START LİSTE'!$B$6:$G$211,2,0))</f>
      </c>
      <c r="E64" s="42">
        <f>IF(ISERROR(VLOOKUP($C64,'START LİSTE'!$B$6:$G$211,4,0)),"",VLOOKUP($C64,'START LİSTE'!$B$6:$G$211,4,0))</f>
      </c>
      <c r="F64" s="108">
        <f>IF(ISERROR(VLOOKUP($C64,'FERDİ SONUÇ'!$B$6:$H$95,6,0)),"",VLOOKUP($C64,'FERDİ SONUÇ'!$B$6:$H$95,6,0))</f>
      </c>
      <c r="G64" s="42" t="str">
        <f>IF(OR(E64="",F64="DQ",F64="DNF",F64="DNS",F64=""),"-",VLOOKUP(C64,'FERDİ SONUÇ'!$B$6:$H$95,7,0))</f>
        <v>-</v>
      </c>
      <c r="H64" s="42" t="str">
        <f>IF(OR(E64="",E64="F",F64="DQ",F64="DNF",F64="DNS",F64=""),"-",VLOOKUP(C64,'FERDİ SONUÇ'!$B$6:$H$95,7,0))</f>
        <v>-</v>
      </c>
      <c r="I64" s="44" t="str">
        <f>IF(ISERROR(SMALL(H60:H65,5)),"-",SMALL(H60:H65,5))</f>
        <v>-</v>
      </c>
      <c r="J64" s="39"/>
      <c r="AZ64" s="37">
        <v>1058</v>
      </c>
    </row>
    <row r="65" spans="1:52" ht="15" customHeight="1">
      <c r="A65" s="45"/>
      <c r="B65" s="47"/>
      <c r="C65" s="113"/>
      <c r="D65" s="48">
        <f>IF(ISERROR(VLOOKUP($C65,'START LİSTE'!$B$6:$G$211,2,0)),"",VLOOKUP($C65,'START LİSTE'!$B$6:$G$211,2,0))</f>
      </c>
      <c r="E65" s="49">
        <f>IF(ISERROR(VLOOKUP($C65,'START LİSTE'!$B$6:$G$211,4,0)),"",VLOOKUP($C65,'START LİSTE'!$B$6:$G$211,4,0))</f>
      </c>
      <c r="F65" s="109">
        <f>IF(ISERROR(VLOOKUP($C65,'FERDİ SONUÇ'!$B$6:$H$95,6,0)),"",VLOOKUP($C65,'FERDİ SONUÇ'!$B$6:$H$95,6,0))</f>
      </c>
      <c r="G65" s="49" t="str">
        <f>IF(OR(E65="",F65="DQ",F65="DNF",F65="DNS",F65=""),"-",VLOOKUP(C65,'FERDİ SONUÇ'!$B$6:$H$95,7,0))</f>
        <v>-</v>
      </c>
      <c r="H65" s="49" t="str">
        <f>IF(OR(E65="",E65="F",F65="DQ",F65="DNF",F65="DNS",F65=""),"-",VLOOKUP(C65,'FERDİ SONUÇ'!$B$6:$H$95,7,0))</f>
        <v>-</v>
      </c>
      <c r="I65" s="51" t="str">
        <f>IF(ISERROR(SMALL(H60:H65,6)),"-",SMALL(H60:H65,6))</f>
        <v>-</v>
      </c>
      <c r="J65" s="46"/>
      <c r="AZ65" s="37">
        <v>1059</v>
      </c>
    </row>
    <row r="66" spans="1:52" ht="15" customHeight="1">
      <c r="A66" s="29"/>
      <c r="B66" s="31"/>
      <c r="C66" s="114"/>
      <c r="D66" s="32">
        <f>IF(ISERROR(VLOOKUP($C66,'START LİSTE'!$B$6:$G$211,2,0)),"",VLOOKUP($C66,'START LİSTE'!$B$6:$G$211,2,0))</f>
      </c>
      <c r="E66" s="33">
        <f>IF(ISERROR(VLOOKUP($C66,'START LİSTE'!$B$6:$G$211,4,0)),"",VLOOKUP($C66,'START LİSTE'!$B$6:$G$211,4,0))</f>
      </c>
      <c r="F66" s="107">
        <f>IF(ISERROR(VLOOKUP($C66,'FERDİ SONUÇ'!$B$6:$H$95,6,0)),"",VLOOKUP($C66,'FERDİ SONUÇ'!$B$6:$H$95,6,0))</f>
      </c>
      <c r="G66" s="33" t="str">
        <f>IF(OR(E66="",F66="DQ",F66="DNF",F66="DNS",F66=""),"-",VLOOKUP(C66,'FERDİ SONUÇ'!$B$6:$H$95,7,0))</f>
        <v>-</v>
      </c>
      <c r="H66" s="33" t="str">
        <f>IF(OR(E66="",E66="F",F66="DQ",F66="DNF",F66="DNS",F66=""),"-",VLOOKUP(C66,'FERDİ SONUÇ'!$B$6:$H$95,7,0))</f>
        <v>-</v>
      </c>
      <c r="I66" s="35" t="str">
        <f>IF(ISERROR(SMALL(H66:H71,1)),"-",SMALL(H66:H71,1))</f>
        <v>-</v>
      </c>
      <c r="J66" s="30"/>
      <c r="AZ66" s="37">
        <v>1060</v>
      </c>
    </row>
    <row r="67" spans="1:52" ht="15" customHeight="1">
      <c r="A67" s="38"/>
      <c r="B67" s="40"/>
      <c r="C67" s="112"/>
      <c r="D67" s="41">
        <f>IF(ISERROR(VLOOKUP($C67,'START LİSTE'!$B$6:$G$211,2,0)),"",VLOOKUP($C67,'START LİSTE'!$B$6:$G$211,2,0))</f>
      </c>
      <c r="E67" s="42">
        <f>IF(ISERROR(VLOOKUP($C67,'START LİSTE'!$B$6:$G$211,4,0)),"",VLOOKUP($C67,'START LİSTE'!$B$6:$G$211,4,0))</f>
      </c>
      <c r="F67" s="108">
        <f>IF(ISERROR(VLOOKUP($C67,'FERDİ SONUÇ'!$B$6:$H$95,6,0)),"",VLOOKUP($C67,'FERDİ SONUÇ'!$B$6:$H$95,6,0))</f>
      </c>
      <c r="G67" s="42" t="str">
        <f>IF(OR(E67="",F67="DQ",F67="DNF",F67="DNS",F67=""),"-",VLOOKUP(C67,'FERDİ SONUÇ'!$B$6:$H$95,7,0))</f>
        <v>-</v>
      </c>
      <c r="H67" s="42" t="str">
        <f>IF(OR(E67="",E67="F",F67="DQ",F67="DNF",F67="DNS",F67=""),"-",VLOOKUP(C67,'FERDİ SONUÇ'!$B$6:$H$95,7,0))</f>
        <v>-</v>
      </c>
      <c r="I67" s="44" t="str">
        <f>IF(ISERROR(SMALL(H66:H71,2)),"-",SMALL(H66:H71,2))</f>
        <v>-</v>
      </c>
      <c r="J67" s="39"/>
      <c r="AZ67" s="37">
        <v>1061</v>
      </c>
    </row>
    <row r="68" spans="1:52" ht="15" customHeight="1">
      <c r="A68" s="58">
        <f>IF(AND(B68&lt;&gt;"",J68&lt;&gt;"DQ"),COUNT(J$6:J$911)-(RANK(J68,J$6:J$911)+COUNTIF(J$6:J68,J68))+2,IF(C66&lt;&gt;"",AZ68,""))</f>
      </c>
      <c r="B68" s="40">
        <f>IF(ISERROR(VLOOKUP(C66,'START LİSTE'!$B$6:$G$211,3,0)),"",VLOOKUP(C66,'START LİSTE'!$B$6:$G$211,3,0))</f>
      </c>
      <c r="C68" s="112"/>
      <c r="D68" s="41">
        <f>IF(ISERROR(VLOOKUP($C68,'START LİSTE'!$B$6:$G$211,2,0)),"",VLOOKUP($C68,'START LİSTE'!$B$6:$G$211,2,0))</f>
      </c>
      <c r="E68" s="42">
        <f>IF(ISERROR(VLOOKUP($C68,'START LİSTE'!$B$6:$G$211,4,0)),"",VLOOKUP($C68,'START LİSTE'!$B$6:$G$211,4,0))</f>
      </c>
      <c r="F68" s="108">
        <f>IF(ISERROR(VLOOKUP($C68,'FERDİ SONUÇ'!$B$6:$H$95,6,0)),"",VLOOKUP($C68,'FERDİ SONUÇ'!$B$6:$H$95,6,0))</f>
      </c>
      <c r="G68" s="42" t="str">
        <f>IF(OR(E68="",F68="DQ",F68="DNF",F68="DNS",F68=""),"-",VLOOKUP(C68,'FERDİ SONUÇ'!$B$6:$H$95,7,0))</f>
        <v>-</v>
      </c>
      <c r="H68" s="42" t="str">
        <f>IF(OR(E68="",E68="F",F68="DQ",F68="DNF",F68="DNS",F68=""),"-",VLOOKUP(C68,'FERDİ SONUÇ'!$B$6:$H$95,7,0))</f>
        <v>-</v>
      </c>
      <c r="I68" s="44" t="str">
        <f>IF(ISERROR(SMALL(H66:H71,3)),"-",SMALL(H66:H71,3))</f>
        <v>-</v>
      </c>
      <c r="J68" s="57">
        <f>IF(C66="","",IF(OR(I66="-",I67="-",I68="-",I69="-"),"DQ",SUM(I66,I67,I68,I69)))</f>
      </c>
      <c r="AZ68" s="37">
        <v>1062</v>
      </c>
    </row>
    <row r="69" spans="1:52" ht="15" customHeight="1">
      <c r="A69" s="38"/>
      <c r="B69" s="40"/>
      <c r="C69" s="112"/>
      <c r="D69" s="41">
        <f>IF(ISERROR(VLOOKUP($C69,'START LİSTE'!$B$6:$G$211,2,0)),"",VLOOKUP($C69,'START LİSTE'!$B$6:$G$211,2,0))</f>
      </c>
      <c r="E69" s="42">
        <f>IF(ISERROR(VLOOKUP($C69,'START LİSTE'!$B$6:$G$211,4,0)),"",VLOOKUP($C69,'START LİSTE'!$B$6:$G$211,4,0))</f>
      </c>
      <c r="F69" s="108">
        <f>IF(ISERROR(VLOOKUP($C69,'FERDİ SONUÇ'!$B$6:$H$95,6,0)),"",VLOOKUP($C69,'FERDİ SONUÇ'!$B$6:$H$95,6,0))</f>
      </c>
      <c r="G69" s="42" t="str">
        <f>IF(OR(E69="",F69="DQ",F69="DNF",F69="DNS",F69=""),"-",VLOOKUP(C69,'FERDİ SONUÇ'!$B$6:$H$95,7,0))</f>
        <v>-</v>
      </c>
      <c r="H69" s="42" t="str">
        <f>IF(OR(E69="",E69="F",F69="DQ",F69="DNF",F69="DNS",F69=""),"-",VLOOKUP(C69,'FERDİ SONUÇ'!$B$6:$H$95,7,0))</f>
        <v>-</v>
      </c>
      <c r="I69" s="44" t="str">
        <f>IF(ISERROR(SMALL(H66:H71,4)),"-",SMALL(H66:H71,4))</f>
        <v>-</v>
      </c>
      <c r="J69" s="39"/>
      <c r="AZ69" s="37">
        <v>1063</v>
      </c>
    </row>
    <row r="70" spans="1:52" ht="15" customHeight="1">
      <c r="A70" s="38"/>
      <c r="B70" s="40"/>
      <c r="C70" s="112"/>
      <c r="D70" s="41">
        <f>IF(ISERROR(VLOOKUP($C70,'START LİSTE'!$B$6:$G$211,2,0)),"",VLOOKUP($C70,'START LİSTE'!$B$6:$G$211,2,0))</f>
      </c>
      <c r="E70" s="42">
        <f>IF(ISERROR(VLOOKUP($C70,'START LİSTE'!$B$6:$G$211,4,0)),"",VLOOKUP($C70,'START LİSTE'!$B$6:$G$211,4,0))</f>
      </c>
      <c r="F70" s="108">
        <f>IF(ISERROR(VLOOKUP($C70,'FERDİ SONUÇ'!$B$6:$H$95,6,0)),"",VLOOKUP($C70,'FERDİ SONUÇ'!$B$6:$H$95,6,0))</f>
      </c>
      <c r="G70" s="42" t="str">
        <f>IF(OR(E70="",F70="DQ",F70="DNF",F70="DNS",F70=""),"-",VLOOKUP(C70,'FERDİ SONUÇ'!$B$6:$H$95,7,0))</f>
        <v>-</v>
      </c>
      <c r="H70" s="42" t="str">
        <f>IF(OR(E70="",E70="F",F70="DQ",F70="DNF",F70="DNS",F70=""),"-",VLOOKUP(C70,'FERDİ SONUÇ'!$B$6:$H$95,7,0))</f>
        <v>-</v>
      </c>
      <c r="I70" s="44" t="str">
        <f>IF(ISERROR(SMALL(H66:H71,5)),"-",SMALL(H66:H71,5))</f>
        <v>-</v>
      </c>
      <c r="J70" s="39"/>
      <c r="AZ70" s="37">
        <v>1064</v>
      </c>
    </row>
    <row r="71" spans="1:52" ht="15" customHeight="1">
      <c r="A71" s="45"/>
      <c r="B71" s="47"/>
      <c r="C71" s="113"/>
      <c r="D71" s="48">
        <f>IF(ISERROR(VLOOKUP($C71,'START LİSTE'!$B$6:$G$211,2,0)),"",VLOOKUP($C71,'START LİSTE'!$B$6:$G$211,2,0))</f>
      </c>
      <c r="E71" s="49">
        <f>IF(ISERROR(VLOOKUP($C71,'START LİSTE'!$B$6:$G$211,4,0)),"",VLOOKUP($C71,'START LİSTE'!$B$6:$G$211,4,0))</f>
      </c>
      <c r="F71" s="109">
        <f>IF(ISERROR(VLOOKUP($C71,'FERDİ SONUÇ'!$B$6:$H$95,6,0)),"",VLOOKUP($C71,'FERDİ SONUÇ'!$B$6:$H$95,6,0))</f>
      </c>
      <c r="G71" s="49" t="str">
        <f>IF(OR(E71="",F71="DQ",F71="DNF",F71="DNS",F71=""),"-",VLOOKUP(C71,'FERDİ SONUÇ'!$B$6:$H$95,7,0))</f>
        <v>-</v>
      </c>
      <c r="H71" s="49" t="str">
        <f>IF(OR(E71="",E71="F",F71="DQ",F71="DNF",F71="DNS",F71=""),"-",VLOOKUP(C71,'FERDİ SONUÇ'!$B$6:$H$95,7,0))</f>
        <v>-</v>
      </c>
      <c r="I71" s="51" t="str">
        <f>IF(ISERROR(SMALL(H66:H71,6)),"-",SMALL(H66:H71,6))</f>
        <v>-</v>
      </c>
      <c r="J71" s="46"/>
      <c r="AZ71" s="37">
        <v>1065</v>
      </c>
    </row>
    <row r="72" spans="1:52" ht="15" customHeight="1">
      <c r="A72" s="29"/>
      <c r="B72" s="31"/>
      <c r="C72" s="114"/>
      <c r="D72" s="32">
        <f>IF(ISERROR(VLOOKUP($C72,'START LİSTE'!$B$6:$G$211,2,0)),"",VLOOKUP($C72,'START LİSTE'!$B$6:$G$211,2,0))</f>
      </c>
      <c r="E72" s="33">
        <f>IF(ISERROR(VLOOKUP($C72,'START LİSTE'!$B$6:$G$211,4,0)),"",VLOOKUP($C72,'START LİSTE'!$B$6:$G$211,4,0))</f>
      </c>
      <c r="F72" s="107">
        <f>IF(ISERROR(VLOOKUP($C72,'FERDİ SONUÇ'!$B$6:$H$95,6,0)),"",VLOOKUP($C72,'FERDİ SONUÇ'!$B$6:$H$95,6,0))</f>
      </c>
      <c r="G72" s="33" t="str">
        <f>IF(OR(E72="",F72="DQ",F72="DNF",F72="DNS",F72=""),"-",VLOOKUP(C72,'FERDİ SONUÇ'!$B$6:$H$95,7,0))</f>
        <v>-</v>
      </c>
      <c r="H72" s="33" t="str">
        <f>IF(OR(E72="",E72="F",F72="DQ",F72="DNF",F72="DNS",F72=""),"-",VLOOKUP(C72,'FERDİ SONUÇ'!$B$6:$H$95,7,0))</f>
        <v>-</v>
      </c>
      <c r="I72" s="35" t="str">
        <f>IF(ISERROR(SMALL(H72:H77,1)),"-",SMALL(H72:H77,1))</f>
        <v>-</v>
      </c>
      <c r="J72" s="30"/>
      <c r="AZ72" s="37">
        <v>1066</v>
      </c>
    </row>
    <row r="73" spans="1:52" ht="15" customHeight="1">
      <c r="A73" s="38"/>
      <c r="B73" s="40"/>
      <c r="C73" s="112"/>
      <c r="D73" s="41">
        <f>IF(ISERROR(VLOOKUP($C73,'START LİSTE'!$B$6:$G$211,2,0)),"",VLOOKUP($C73,'START LİSTE'!$B$6:$G$211,2,0))</f>
      </c>
      <c r="E73" s="42">
        <f>IF(ISERROR(VLOOKUP($C73,'START LİSTE'!$B$6:$G$211,4,0)),"",VLOOKUP($C73,'START LİSTE'!$B$6:$G$211,4,0))</f>
      </c>
      <c r="F73" s="108">
        <f>IF(ISERROR(VLOOKUP($C73,'FERDİ SONUÇ'!$B$6:$H$95,6,0)),"",VLOOKUP($C73,'FERDİ SONUÇ'!$B$6:$H$95,6,0))</f>
      </c>
      <c r="G73" s="42" t="str">
        <f>IF(OR(E73="",F73="DQ",F73="DNF",F73="DNS",F73=""),"-",VLOOKUP(C73,'FERDİ SONUÇ'!$B$6:$H$95,7,0))</f>
        <v>-</v>
      </c>
      <c r="H73" s="42" t="str">
        <f>IF(OR(E73="",E73="F",F73="DQ",F73="DNF",F73="DNS",F73=""),"-",VLOOKUP(C73,'FERDİ SONUÇ'!$B$6:$H$95,7,0))</f>
        <v>-</v>
      </c>
      <c r="I73" s="44" t="str">
        <f>IF(ISERROR(SMALL(H72:H77,2)),"-",SMALL(H72:H77,2))</f>
        <v>-</v>
      </c>
      <c r="J73" s="39"/>
      <c r="AZ73" s="37">
        <v>1067</v>
      </c>
    </row>
    <row r="74" spans="1:52" ht="15" customHeight="1">
      <c r="A74" s="58">
        <f>IF(AND(B74&lt;&gt;"",J74&lt;&gt;"DQ"),COUNT(J$6:J$911)-(RANK(J74,J$6:J$911)+COUNTIF(J$6:J74,J74))+2,IF(C72&lt;&gt;"",AZ74,""))</f>
      </c>
      <c r="B74" s="40">
        <f>IF(ISERROR(VLOOKUP(C72,'START LİSTE'!$B$6:$G$211,3,0)),"",VLOOKUP(C72,'START LİSTE'!$B$6:$G$211,3,0))</f>
      </c>
      <c r="C74" s="112"/>
      <c r="D74" s="41">
        <f>IF(ISERROR(VLOOKUP($C74,'START LİSTE'!$B$6:$G$211,2,0)),"",VLOOKUP($C74,'START LİSTE'!$B$6:$G$211,2,0))</f>
      </c>
      <c r="E74" s="42">
        <f>IF(ISERROR(VLOOKUP($C74,'START LİSTE'!$B$6:$G$211,4,0)),"",VLOOKUP($C74,'START LİSTE'!$B$6:$G$211,4,0))</f>
      </c>
      <c r="F74" s="108">
        <f>IF(ISERROR(VLOOKUP($C74,'FERDİ SONUÇ'!$B$6:$H$95,6,0)),"",VLOOKUP($C74,'FERDİ SONUÇ'!$B$6:$H$95,6,0))</f>
      </c>
      <c r="G74" s="42" t="str">
        <f>IF(OR(E74="",F74="DQ",F74="DNF",F74="DNS",F74=""),"-",VLOOKUP(C74,'FERDİ SONUÇ'!$B$6:$H$95,7,0))</f>
        <v>-</v>
      </c>
      <c r="H74" s="42" t="str">
        <f>IF(OR(E74="",E74="F",F74="DQ",F74="DNF",F74="DNS",F74=""),"-",VLOOKUP(C74,'FERDİ SONUÇ'!$B$6:$H$95,7,0))</f>
        <v>-</v>
      </c>
      <c r="I74" s="44" t="str">
        <f>IF(ISERROR(SMALL(H72:H77,3)),"-",SMALL(H72:H77,3))</f>
        <v>-</v>
      </c>
      <c r="J74" s="57">
        <f>IF(C72="","",IF(OR(I72="-",I73="-",I74="-",I75="-"),"DQ",SUM(I72,I73,I74,I75)))</f>
      </c>
      <c r="AZ74" s="37">
        <v>1068</v>
      </c>
    </row>
    <row r="75" spans="1:52" ht="15" customHeight="1">
      <c r="A75" s="38"/>
      <c r="B75" s="40"/>
      <c r="C75" s="112"/>
      <c r="D75" s="41">
        <f>IF(ISERROR(VLOOKUP($C75,'START LİSTE'!$B$6:$G$211,2,0)),"",VLOOKUP($C75,'START LİSTE'!$B$6:$G$211,2,0))</f>
      </c>
      <c r="E75" s="42">
        <f>IF(ISERROR(VLOOKUP($C75,'START LİSTE'!$B$6:$G$211,4,0)),"",VLOOKUP($C75,'START LİSTE'!$B$6:$G$211,4,0))</f>
      </c>
      <c r="F75" s="108">
        <f>IF(ISERROR(VLOOKUP($C75,'FERDİ SONUÇ'!$B$6:$H$95,6,0)),"",VLOOKUP($C75,'FERDİ SONUÇ'!$B$6:$H$95,6,0))</f>
      </c>
      <c r="G75" s="42" t="str">
        <f>IF(OR(E75="",F75="DQ",F75="DNF",F75="DNS",F75=""),"-",VLOOKUP(C75,'FERDİ SONUÇ'!$B$6:$H$95,7,0))</f>
        <v>-</v>
      </c>
      <c r="H75" s="42" t="str">
        <f>IF(OR(E75="",E75="F",F75="DQ",F75="DNF",F75="DNS",F75=""),"-",VLOOKUP(C75,'FERDİ SONUÇ'!$B$6:$H$95,7,0))</f>
        <v>-</v>
      </c>
      <c r="I75" s="44" t="str">
        <f>IF(ISERROR(SMALL(H72:H77,4)),"-",SMALL(H72:H77,4))</f>
        <v>-</v>
      </c>
      <c r="J75" s="39"/>
      <c r="AZ75" s="37">
        <v>1069</v>
      </c>
    </row>
    <row r="76" spans="1:52" ht="15" customHeight="1">
      <c r="A76" s="38"/>
      <c r="B76" s="40"/>
      <c r="C76" s="112"/>
      <c r="D76" s="41">
        <f>IF(ISERROR(VLOOKUP($C76,'START LİSTE'!$B$6:$G$211,2,0)),"",VLOOKUP($C76,'START LİSTE'!$B$6:$G$211,2,0))</f>
      </c>
      <c r="E76" s="42">
        <f>IF(ISERROR(VLOOKUP($C76,'START LİSTE'!$B$6:$G$211,4,0)),"",VLOOKUP($C76,'START LİSTE'!$B$6:$G$211,4,0))</f>
      </c>
      <c r="F76" s="108">
        <f>IF(ISERROR(VLOOKUP($C76,'FERDİ SONUÇ'!$B$6:$H$95,6,0)),"",VLOOKUP($C76,'FERDİ SONUÇ'!$B$6:$H$95,6,0))</f>
      </c>
      <c r="G76" s="42" t="str">
        <f>IF(OR(E76="",F76="DQ",F76="DNF",F76="DNS",F76=""),"-",VLOOKUP(C76,'FERDİ SONUÇ'!$B$6:$H$95,7,0))</f>
        <v>-</v>
      </c>
      <c r="H76" s="42" t="str">
        <f>IF(OR(E76="",E76="F",F76="DQ",F76="DNF",F76="DNS",F76=""),"-",VLOOKUP(C76,'FERDİ SONUÇ'!$B$6:$H$95,7,0))</f>
        <v>-</v>
      </c>
      <c r="I76" s="44" t="str">
        <f>IF(ISERROR(SMALL(H72:H77,5)),"-",SMALL(H72:H77,5))</f>
        <v>-</v>
      </c>
      <c r="J76" s="39"/>
      <c r="AZ76" s="37">
        <v>1070</v>
      </c>
    </row>
    <row r="77" spans="1:52" ht="15" customHeight="1">
      <c r="A77" s="45"/>
      <c r="B77" s="47"/>
      <c r="C77" s="113"/>
      <c r="D77" s="48">
        <f>IF(ISERROR(VLOOKUP($C77,'START LİSTE'!$B$6:$G$211,2,0)),"",VLOOKUP($C77,'START LİSTE'!$B$6:$G$211,2,0))</f>
      </c>
      <c r="E77" s="49">
        <f>IF(ISERROR(VLOOKUP($C77,'START LİSTE'!$B$6:$G$211,4,0)),"",VLOOKUP($C77,'START LİSTE'!$B$6:$G$211,4,0))</f>
      </c>
      <c r="F77" s="109">
        <f>IF(ISERROR(VLOOKUP($C77,'FERDİ SONUÇ'!$B$6:$H$95,6,0)),"",VLOOKUP($C77,'FERDİ SONUÇ'!$B$6:$H$95,6,0))</f>
      </c>
      <c r="G77" s="49" t="str">
        <f>IF(OR(E77="",F77="DQ",F77="DNF",F77="DNS",F77=""),"-",VLOOKUP(C77,'FERDİ SONUÇ'!$B$6:$H$95,7,0))</f>
        <v>-</v>
      </c>
      <c r="H77" s="49" t="str">
        <f>IF(OR(E77="",E77="F",F77="DQ",F77="DNF",F77="DNS",F77=""),"-",VLOOKUP(C77,'FERDİ SONUÇ'!$B$6:$H$95,7,0))</f>
        <v>-</v>
      </c>
      <c r="I77" s="51" t="str">
        <f>IF(ISERROR(SMALL(H72:H77,6)),"-",SMALL(H72:H77,6))</f>
        <v>-</v>
      </c>
      <c r="J77" s="46"/>
      <c r="AZ77" s="37">
        <v>1071</v>
      </c>
    </row>
    <row r="78" spans="1:52" ht="15" customHeight="1">
      <c r="A78" s="29"/>
      <c r="B78" s="31"/>
      <c r="C78" s="114"/>
      <c r="D78" s="32">
        <f>IF(ISERROR(VLOOKUP($C78,'START LİSTE'!$B$6:$G$211,2,0)),"",VLOOKUP($C78,'START LİSTE'!$B$6:$G$211,2,0))</f>
      </c>
      <c r="E78" s="33">
        <f>IF(ISERROR(VLOOKUP($C78,'START LİSTE'!$B$6:$G$211,4,0)),"",VLOOKUP($C78,'START LİSTE'!$B$6:$G$211,4,0))</f>
      </c>
      <c r="F78" s="107">
        <f>IF(ISERROR(VLOOKUP($C78,'FERDİ SONUÇ'!$B$6:$H$95,6,0)),"",VLOOKUP($C78,'FERDİ SONUÇ'!$B$6:$H$95,6,0))</f>
      </c>
      <c r="G78" s="33" t="str">
        <f>IF(OR(E78="",F78="DQ",F78="DNF",F78="DNS",F78=""),"-",VLOOKUP(C78,'FERDİ SONUÇ'!$B$6:$H$95,7,0))</f>
        <v>-</v>
      </c>
      <c r="H78" s="33" t="str">
        <f>IF(OR(E78="",E78="F",F78="DQ",F78="DNF",F78="DNS",F78=""),"-",VLOOKUP(C78,'FERDİ SONUÇ'!$B$6:$H$95,7,0))</f>
        <v>-</v>
      </c>
      <c r="I78" s="35" t="str">
        <f>IF(ISERROR(SMALL(H78:H83,1)),"-",SMALL(H78:H83,1))</f>
        <v>-</v>
      </c>
      <c r="J78" s="30"/>
      <c r="AZ78" s="37">
        <v>1072</v>
      </c>
    </row>
    <row r="79" spans="1:52" ht="15" customHeight="1">
      <c r="A79" s="38"/>
      <c r="B79" s="40"/>
      <c r="C79" s="112"/>
      <c r="D79" s="41">
        <f>IF(ISERROR(VLOOKUP($C79,'START LİSTE'!$B$6:$G$211,2,0)),"",VLOOKUP($C79,'START LİSTE'!$B$6:$G$211,2,0))</f>
      </c>
      <c r="E79" s="42">
        <f>IF(ISERROR(VLOOKUP($C79,'START LİSTE'!$B$6:$G$211,4,0)),"",VLOOKUP($C79,'START LİSTE'!$B$6:$G$211,4,0))</f>
      </c>
      <c r="F79" s="108">
        <f>IF(ISERROR(VLOOKUP($C79,'FERDİ SONUÇ'!$B$6:$H$95,6,0)),"",VLOOKUP($C79,'FERDİ SONUÇ'!$B$6:$H$95,6,0))</f>
      </c>
      <c r="G79" s="42" t="str">
        <f>IF(OR(E79="",F79="DQ",F79="DNF",F79="DNS",F79=""),"-",VLOOKUP(C79,'FERDİ SONUÇ'!$B$6:$H$95,7,0))</f>
        <v>-</v>
      </c>
      <c r="H79" s="42" t="str">
        <f>IF(OR(E79="",E79="F",F79="DQ",F79="DNF",F79="DNS",F79=""),"-",VLOOKUP(C79,'FERDİ SONUÇ'!$B$6:$H$95,7,0))</f>
        <v>-</v>
      </c>
      <c r="I79" s="44" t="str">
        <f>IF(ISERROR(SMALL(H78:H83,2)),"-",SMALL(H78:H83,2))</f>
        <v>-</v>
      </c>
      <c r="J79" s="39"/>
      <c r="AZ79" s="37">
        <v>1073</v>
      </c>
    </row>
    <row r="80" spans="1:52" ht="15" customHeight="1">
      <c r="A80" s="58">
        <f>IF(AND(B80&lt;&gt;"",J80&lt;&gt;"DQ"),COUNT(J$6:J$911)-(RANK(J80,J$6:J$911)+COUNTIF(J$6:J80,J80))+2,IF(C78&lt;&gt;"",AZ80,""))</f>
      </c>
      <c r="B80" s="40">
        <f>IF(ISERROR(VLOOKUP(C78,'START LİSTE'!$B$6:$G$211,3,0)),"",VLOOKUP(C78,'START LİSTE'!$B$6:$G$211,3,0))</f>
      </c>
      <c r="C80" s="112"/>
      <c r="D80" s="41">
        <f>IF(ISERROR(VLOOKUP($C80,'START LİSTE'!$B$6:$G$211,2,0)),"",VLOOKUP($C80,'START LİSTE'!$B$6:$G$211,2,0))</f>
      </c>
      <c r="E80" s="42">
        <f>IF(ISERROR(VLOOKUP($C80,'START LİSTE'!$B$6:$G$211,4,0)),"",VLOOKUP($C80,'START LİSTE'!$B$6:$G$211,4,0))</f>
      </c>
      <c r="F80" s="108">
        <f>IF(ISERROR(VLOOKUP($C80,'FERDİ SONUÇ'!$B$6:$H$95,6,0)),"",VLOOKUP($C80,'FERDİ SONUÇ'!$B$6:$H$95,6,0))</f>
      </c>
      <c r="G80" s="42" t="str">
        <f>IF(OR(E80="",F80="DQ",F80="DNF",F80="DNS",F80=""),"-",VLOOKUP(C80,'FERDİ SONUÇ'!$B$6:$H$95,7,0))</f>
        <v>-</v>
      </c>
      <c r="H80" s="42" t="str">
        <f>IF(OR(E80="",E80="F",F80="DQ",F80="DNF",F80="DNS",F80=""),"-",VLOOKUP(C80,'FERDİ SONUÇ'!$B$6:$H$95,7,0))</f>
        <v>-</v>
      </c>
      <c r="I80" s="44" t="str">
        <f>IF(ISERROR(SMALL(H78:H83,3)),"-",SMALL(H78:H83,3))</f>
        <v>-</v>
      </c>
      <c r="J80" s="57">
        <f>IF(C78="","",IF(OR(I78="-",I79="-",I80="-",I81="-"),"DQ",SUM(I78,I79,I80,I81)))</f>
      </c>
      <c r="AZ80" s="37">
        <v>1074</v>
      </c>
    </row>
    <row r="81" spans="1:52" ht="15" customHeight="1">
      <c r="A81" s="38"/>
      <c r="B81" s="40"/>
      <c r="C81" s="112"/>
      <c r="D81" s="41">
        <f>IF(ISERROR(VLOOKUP($C81,'START LİSTE'!$B$6:$G$211,2,0)),"",VLOOKUP($C81,'START LİSTE'!$B$6:$G$211,2,0))</f>
      </c>
      <c r="E81" s="42">
        <f>IF(ISERROR(VLOOKUP($C81,'START LİSTE'!$B$6:$G$211,4,0)),"",VLOOKUP($C81,'START LİSTE'!$B$6:$G$211,4,0))</f>
      </c>
      <c r="F81" s="108">
        <f>IF(ISERROR(VLOOKUP($C81,'FERDİ SONUÇ'!$B$6:$H$95,6,0)),"",VLOOKUP($C81,'FERDİ SONUÇ'!$B$6:$H$95,6,0))</f>
      </c>
      <c r="G81" s="42" t="str">
        <f>IF(OR(E81="",F81="DQ",F81="DNF",F81="DNS",F81=""),"-",VLOOKUP(C81,'FERDİ SONUÇ'!$B$6:$H$95,7,0))</f>
        <v>-</v>
      </c>
      <c r="H81" s="42" t="str">
        <f>IF(OR(E81="",E81="F",F81="DQ",F81="DNF",F81="DNS",F81=""),"-",VLOOKUP(C81,'FERDİ SONUÇ'!$B$6:$H$95,7,0))</f>
        <v>-</v>
      </c>
      <c r="I81" s="44" t="str">
        <f>IF(ISERROR(SMALL(H78:H83,4)),"-",SMALL(H78:H83,4))</f>
        <v>-</v>
      </c>
      <c r="J81" s="39"/>
      <c r="AZ81" s="37">
        <v>1075</v>
      </c>
    </row>
    <row r="82" spans="1:52" ht="15" customHeight="1">
      <c r="A82" s="38"/>
      <c r="B82" s="40"/>
      <c r="C82" s="112"/>
      <c r="D82" s="41">
        <f>IF(ISERROR(VLOOKUP($C82,'START LİSTE'!$B$6:$G$211,2,0)),"",VLOOKUP($C82,'START LİSTE'!$B$6:$G$211,2,0))</f>
      </c>
      <c r="E82" s="42">
        <f>IF(ISERROR(VLOOKUP($C82,'START LİSTE'!$B$6:$G$211,4,0)),"",VLOOKUP($C82,'START LİSTE'!$B$6:$G$211,4,0))</f>
      </c>
      <c r="F82" s="108">
        <f>IF(ISERROR(VLOOKUP($C82,'FERDİ SONUÇ'!$B$6:$H$95,6,0)),"",VLOOKUP($C82,'FERDİ SONUÇ'!$B$6:$H$95,6,0))</f>
      </c>
      <c r="G82" s="42" t="str">
        <f>IF(OR(E82="",F82="DQ",F82="DNF",F82="DNS",F82=""),"-",VLOOKUP(C82,'FERDİ SONUÇ'!$B$6:$H$95,7,0))</f>
        <v>-</v>
      </c>
      <c r="H82" s="42" t="str">
        <f>IF(OR(E82="",E82="F",F82="DQ",F82="DNF",F82="DNS",F82=""),"-",VLOOKUP(C82,'FERDİ SONUÇ'!$B$6:$H$95,7,0))</f>
        <v>-</v>
      </c>
      <c r="I82" s="44" t="str">
        <f>IF(ISERROR(SMALL(H78:H83,5)),"-",SMALL(H78:H83,5))</f>
        <v>-</v>
      </c>
      <c r="J82" s="39"/>
      <c r="AZ82" s="37">
        <v>1076</v>
      </c>
    </row>
    <row r="83" spans="1:52" ht="15" customHeight="1">
      <c r="A83" s="45"/>
      <c r="B83" s="47"/>
      <c r="C83" s="113"/>
      <c r="D83" s="48">
        <f>IF(ISERROR(VLOOKUP($C83,'START LİSTE'!$B$6:$G$211,2,0)),"",VLOOKUP($C83,'START LİSTE'!$B$6:$G$211,2,0))</f>
      </c>
      <c r="E83" s="49">
        <f>IF(ISERROR(VLOOKUP($C83,'START LİSTE'!$B$6:$G$211,4,0)),"",VLOOKUP($C83,'START LİSTE'!$B$6:$G$211,4,0))</f>
      </c>
      <c r="F83" s="109">
        <f>IF(ISERROR(VLOOKUP($C83,'FERDİ SONUÇ'!$B$6:$H$95,6,0)),"",VLOOKUP($C83,'FERDİ SONUÇ'!$B$6:$H$95,6,0))</f>
      </c>
      <c r="G83" s="49" t="str">
        <f>IF(OR(E83="",F83="DQ",F83="DNF",F83="DNS",F83=""),"-",VLOOKUP(C83,'FERDİ SONUÇ'!$B$6:$H$95,7,0))</f>
        <v>-</v>
      </c>
      <c r="H83" s="49" t="str">
        <f>IF(OR(E83="",E83="F",F83="DQ",F83="DNF",F83="DNS",F83=""),"-",VLOOKUP(C83,'FERDİ SONUÇ'!$B$6:$H$95,7,0))</f>
        <v>-</v>
      </c>
      <c r="I83" s="51" t="str">
        <f>IF(ISERROR(SMALL(H78:H83,6)),"-",SMALL(H78:H83,6))</f>
        <v>-</v>
      </c>
      <c r="J83" s="46"/>
      <c r="AZ83" s="37">
        <v>1077</v>
      </c>
    </row>
    <row r="84" spans="1:52" ht="15" customHeight="1">
      <c r="A84" s="29"/>
      <c r="B84" s="31"/>
      <c r="C84" s="114"/>
      <c r="D84" s="32">
        <f>IF(ISERROR(VLOOKUP($C84,'START LİSTE'!$B$6:$G$211,2,0)),"",VLOOKUP($C84,'START LİSTE'!$B$6:$G$211,2,0))</f>
      </c>
      <c r="E84" s="33">
        <f>IF(ISERROR(VLOOKUP($C84,'START LİSTE'!$B$6:$G$211,4,0)),"",VLOOKUP($C84,'START LİSTE'!$B$6:$G$211,4,0))</f>
      </c>
      <c r="F84" s="107">
        <f>IF(ISERROR(VLOOKUP($C84,'FERDİ SONUÇ'!$B$6:$H$95,6,0)),"",VLOOKUP($C84,'FERDİ SONUÇ'!$B$6:$H$95,6,0))</f>
      </c>
      <c r="G84" s="33" t="str">
        <f>IF(OR(E84="",F84="DQ",F84="DNF",F84="DNS",F84=""),"-",VLOOKUP(C84,'FERDİ SONUÇ'!$B$6:$H$95,7,0))</f>
        <v>-</v>
      </c>
      <c r="H84" s="33" t="str">
        <f>IF(OR(E84="",E84="F",F84="DQ",F84="DNF",F84="DNS",F84=""),"-",VLOOKUP(C84,'FERDİ SONUÇ'!$B$6:$H$95,7,0))</f>
        <v>-</v>
      </c>
      <c r="I84" s="35" t="str">
        <f>IF(ISERROR(SMALL(H84:H89,1)),"-",SMALL(H84:H89,1))</f>
        <v>-</v>
      </c>
      <c r="J84" s="30"/>
      <c r="AZ84" s="37">
        <v>1078</v>
      </c>
    </row>
    <row r="85" spans="1:52" ht="15" customHeight="1">
      <c r="A85" s="38"/>
      <c r="B85" s="40"/>
      <c r="C85" s="112"/>
      <c r="D85" s="41">
        <f>IF(ISERROR(VLOOKUP($C85,'START LİSTE'!$B$6:$G$211,2,0)),"",VLOOKUP($C85,'START LİSTE'!$B$6:$G$211,2,0))</f>
      </c>
      <c r="E85" s="42">
        <f>IF(ISERROR(VLOOKUP($C85,'START LİSTE'!$B$6:$G$211,4,0)),"",VLOOKUP($C85,'START LİSTE'!$B$6:$G$211,4,0))</f>
      </c>
      <c r="F85" s="108">
        <f>IF(ISERROR(VLOOKUP($C85,'FERDİ SONUÇ'!$B$6:$H$95,6,0)),"",VLOOKUP($C85,'FERDİ SONUÇ'!$B$6:$H$95,6,0))</f>
      </c>
      <c r="G85" s="42" t="str">
        <f>IF(OR(E85="",F85="DQ",F85="DNF",F85="DNS",F85=""),"-",VLOOKUP(C85,'FERDİ SONUÇ'!$B$6:$H$95,7,0))</f>
        <v>-</v>
      </c>
      <c r="H85" s="42" t="str">
        <f>IF(OR(E85="",E85="F",F85="DQ",F85="DNF",F85="DNS",F85=""),"-",VLOOKUP(C85,'FERDİ SONUÇ'!$B$6:$H$95,7,0))</f>
        <v>-</v>
      </c>
      <c r="I85" s="44" t="str">
        <f>IF(ISERROR(SMALL(H84:H89,2)),"-",SMALL(H84:H89,2))</f>
        <v>-</v>
      </c>
      <c r="J85" s="39"/>
      <c r="AZ85" s="37">
        <v>1079</v>
      </c>
    </row>
    <row r="86" spans="1:52" ht="15" customHeight="1">
      <c r="A86" s="58">
        <f>IF(AND(B86&lt;&gt;"",J86&lt;&gt;"DQ"),COUNT(J$6:J$911)-(RANK(J86,J$6:J$911)+COUNTIF(J$6:J86,J86))+2,IF(C84&lt;&gt;"",AZ86,""))</f>
      </c>
      <c r="B86" s="40">
        <f>IF(ISERROR(VLOOKUP(C84,'START LİSTE'!$B$6:$G$211,3,0)),"",VLOOKUP(C84,'START LİSTE'!$B$6:$G$211,3,0))</f>
      </c>
      <c r="C86" s="112"/>
      <c r="D86" s="41">
        <f>IF(ISERROR(VLOOKUP($C86,'START LİSTE'!$B$6:$G$211,2,0)),"",VLOOKUP($C86,'START LİSTE'!$B$6:$G$211,2,0))</f>
      </c>
      <c r="E86" s="42">
        <f>IF(ISERROR(VLOOKUP($C86,'START LİSTE'!$B$6:$G$211,4,0)),"",VLOOKUP($C86,'START LİSTE'!$B$6:$G$211,4,0))</f>
      </c>
      <c r="F86" s="108">
        <f>IF(ISERROR(VLOOKUP($C86,'FERDİ SONUÇ'!$B$6:$H$95,6,0)),"",VLOOKUP($C86,'FERDİ SONUÇ'!$B$6:$H$95,6,0))</f>
      </c>
      <c r="G86" s="42" t="str">
        <f>IF(OR(E86="",F86="DQ",F86="DNF",F86="DNS",F86=""),"-",VLOOKUP(C86,'FERDİ SONUÇ'!$B$6:$H$95,7,0))</f>
        <v>-</v>
      </c>
      <c r="H86" s="42" t="str">
        <f>IF(OR(E86="",E86="F",F86="DQ",F86="DNF",F86="DNS",F86=""),"-",VLOOKUP(C86,'FERDİ SONUÇ'!$B$6:$H$95,7,0))</f>
        <v>-</v>
      </c>
      <c r="I86" s="44" t="str">
        <f>IF(ISERROR(SMALL(H84:H89,3)),"-",SMALL(H84:H89,3))</f>
        <v>-</v>
      </c>
      <c r="J86" s="57">
        <f>IF(C84="","",IF(OR(I84="-",I85="-",I86="-",I87="-"),"DQ",SUM(I84,I85,I86,I87)))</f>
      </c>
      <c r="AZ86" s="37">
        <v>1080</v>
      </c>
    </row>
    <row r="87" spans="1:52" ht="15" customHeight="1">
      <c r="A87" s="38"/>
      <c r="B87" s="40"/>
      <c r="C87" s="112"/>
      <c r="D87" s="41">
        <f>IF(ISERROR(VLOOKUP($C87,'START LİSTE'!$B$6:$G$211,2,0)),"",VLOOKUP($C87,'START LİSTE'!$B$6:$G$211,2,0))</f>
      </c>
      <c r="E87" s="42">
        <f>IF(ISERROR(VLOOKUP($C87,'START LİSTE'!$B$6:$G$211,4,0)),"",VLOOKUP($C87,'START LİSTE'!$B$6:$G$211,4,0))</f>
      </c>
      <c r="F87" s="108">
        <f>IF(ISERROR(VLOOKUP($C87,'FERDİ SONUÇ'!$B$6:$H$95,6,0)),"",VLOOKUP($C87,'FERDİ SONUÇ'!$B$6:$H$95,6,0))</f>
      </c>
      <c r="G87" s="42" t="str">
        <f>IF(OR(E87="",F87="DQ",F87="DNF",F87="DNS",F87=""),"-",VLOOKUP(C87,'FERDİ SONUÇ'!$B$6:$H$95,7,0))</f>
        <v>-</v>
      </c>
      <c r="H87" s="42" t="str">
        <f>IF(OR(E87="",E87="F",F87="DQ",F87="DNF",F87="DNS",F87=""),"-",VLOOKUP(C87,'FERDİ SONUÇ'!$B$6:$H$95,7,0))</f>
        <v>-</v>
      </c>
      <c r="I87" s="44" t="str">
        <f>IF(ISERROR(SMALL(H84:H89,4)),"-",SMALL(H84:H89,4))</f>
        <v>-</v>
      </c>
      <c r="J87" s="39"/>
      <c r="AZ87" s="37">
        <v>1081</v>
      </c>
    </row>
    <row r="88" spans="1:52" ht="15" customHeight="1">
      <c r="A88" s="38"/>
      <c r="B88" s="40"/>
      <c r="C88" s="112"/>
      <c r="D88" s="41">
        <f>IF(ISERROR(VLOOKUP($C88,'START LİSTE'!$B$6:$G$211,2,0)),"",VLOOKUP($C88,'START LİSTE'!$B$6:$G$211,2,0))</f>
      </c>
      <c r="E88" s="42">
        <f>IF(ISERROR(VLOOKUP($C88,'START LİSTE'!$B$6:$G$211,4,0)),"",VLOOKUP($C88,'START LİSTE'!$B$6:$G$211,4,0))</f>
      </c>
      <c r="F88" s="108">
        <f>IF(ISERROR(VLOOKUP($C88,'FERDİ SONUÇ'!$B$6:$H$95,6,0)),"",VLOOKUP($C88,'FERDİ SONUÇ'!$B$6:$H$95,6,0))</f>
      </c>
      <c r="G88" s="42" t="str">
        <f>IF(OR(E88="",F88="DQ",F88="DNF",F88="DNS",F88=""),"-",VLOOKUP(C88,'FERDİ SONUÇ'!$B$6:$H$95,7,0))</f>
        <v>-</v>
      </c>
      <c r="H88" s="42" t="str">
        <f>IF(OR(E88="",E88="F",F88="DQ",F88="DNF",F88="DNS",F88=""),"-",VLOOKUP(C88,'FERDİ SONUÇ'!$B$6:$H$95,7,0))</f>
        <v>-</v>
      </c>
      <c r="I88" s="44" t="str">
        <f>IF(ISERROR(SMALL(H84:H89,5)),"-",SMALL(H84:H89,5))</f>
        <v>-</v>
      </c>
      <c r="J88" s="39"/>
      <c r="AZ88" s="37">
        <v>1082</v>
      </c>
    </row>
    <row r="89" spans="1:52" ht="15" customHeight="1">
      <c r="A89" s="45"/>
      <c r="B89" s="47"/>
      <c r="C89" s="113"/>
      <c r="D89" s="48">
        <f>IF(ISERROR(VLOOKUP($C89,'START LİSTE'!$B$6:$G$211,2,0)),"",VLOOKUP($C89,'START LİSTE'!$B$6:$G$211,2,0))</f>
      </c>
      <c r="E89" s="49">
        <f>IF(ISERROR(VLOOKUP($C89,'START LİSTE'!$B$6:$G$211,4,0)),"",VLOOKUP($C89,'START LİSTE'!$B$6:$G$211,4,0))</f>
      </c>
      <c r="F89" s="109">
        <f>IF(ISERROR(VLOOKUP($C89,'FERDİ SONUÇ'!$B$6:$H$95,6,0)),"",VLOOKUP($C89,'FERDİ SONUÇ'!$B$6:$H$95,6,0))</f>
      </c>
      <c r="G89" s="49" t="str">
        <f>IF(OR(E89="",F89="DQ",F89="DNF",F89="DNS",F89=""),"-",VLOOKUP(C89,'FERDİ SONUÇ'!$B$6:$H$95,7,0))</f>
        <v>-</v>
      </c>
      <c r="H89" s="49" t="str">
        <f>IF(OR(E89="",E89="F",F89="DQ",F89="DNF",F89="DNS",F89=""),"-",VLOOKUP(C89,'FERDİ SONUÇ'!$B$6:$H$95,7,0))</f>
        <v>-</v>
      </c>
      <c r="I89" s="51" t="str">
        <f>IF(ISERROR(SMALL(H84:H89,6)),"-",SMALL(H84:H89,6))</f>
        <v>-</v>
      </c>
      <c r="J89" s="46"/>
      <c r="AZ89" s="37">
        <v>1083</v>
      </c>
    </row>
    <row r="90" spans="1:52" ht="15" customHeight="1">
      <c r="A90" s="29"/>
      <c r="B90" s="31"/>
      <c r="C90" s="114"/>
      <c r="D90" s="32">
        <f>IF(ISERROR(VLOOKUP($C90,'START LİSTE'!$B$6:$G$211,2,0)),"",VLOOKUP($C90,'START LİSTE'!$B$6:$G$211,2,0))</f>
      </c>
      <c r="E90" s="33">
        <f>IF(ISERROR(VLOOKUP($C90,'START LİSTE'!$B$6:$G$211,4,0)),"",VLOOKUP($C90,'START LİSTE'!$B$6:$G$211,4,0))</f>
      </c>
      <c r="F90" s="107">
        <f>IF(ISERROR(VLOOKUP($C90,'FERDİ SONUÇ'!$B$6:$H$95,6,0)),"",VLOOKUP($C90,'FERDİ SONUÇ'!$B$6:$H$95,6,0))</f>
      </c>
      <c r="G90" s="33" t="str">
        <f>IF(OR(E90="",F90="DQ",F90="DNF",F90="DNS",F90=""),"-",VLOOKUP(C90,'FERDİ SONUÇ'!$B$6:$H$95,7,0))</f>
        <v>-</v>
      </c>
      <c r="H90" s="33" t="str">
        <f>IF(OR(E90="",E90="F",F90="DQ",F90="DNF",F90="DNS",F90=""),"-",VLOOKUP(C90,'FERDİ SONUÇ'!$B$6:$H$95,7,0))</f>
        <v>-</v>
      </c>
      <c r="I90" s="35" t="str">
        <f>IF(ISERROR(SMALL(H90:H95,1)),"-",SMALL(H90:H95,1))</f>
        <v>-</v>
      </c>
      <c r="J90" s="30"/>
      <c r="AZ90" s="37">
        <v>1084</v>
      </c>
    </row>
    <row r="91" spans="1:52" ht="15" customHeight="1">
      <c r="A91" s="38"/>
      <c r="B91" s="40"/>
      <c r="C91" s="112"/>
      <c r="D91" s="41">
        <f>IF(ISERROR(VLOOKUP($C91,'START LİSTE'!$B$6:$G$211,2,0)),"",VLOOKUP($C91,'START LİSTE'!$B$6:$G$211,2,0))</f>
      </c>
      <c r="E91" s="42">
        <f>IF(ISERROR(VLOOKUP($C91,'START LİSTE'!$B$6:$G$211,4,0)),"",VLOOKUP($C91,'START LİSTE'!$B$6:$G$211,4,0))</f>
      </c>
      <c r="F91" s="108">
        <f>IF(ISERROR(VLOOKUP($C91,'FERDİ SONUÇ'!$B$6:$H$95,6,0)),"",VLOOKUP($C91,'FERDİ SONUÇ'!$B$6:$H$95,6,0))</f>
      </c>
      <c r="G91" s="42" t="str">
        <f>IF(OR(E91="",F91="DQ",F91="DNF",F91="DNS",F91=""),"-",VLOOKUP(C91,'FERDİ SONUÇ'!$B$6:$H$95,7,0))</f>
        <v>-</v>
      </c>
      <c r="H91" s="42" t="str">
        <f>IF(OR(E91="",E91="F",F91="DQ",F91="DNF",F91="DNS",F91=""),"-",VLOOKUP(C91,'FERDİ SONUÇ'!$B$6:$H$95,7,0))</f>
        <v>-</v>
      </c>
      <c r="I91" s="44" t="str">
        <f>IF(ISERROR(SMALL(H90:H95,2)),"-",SMALL(H90:H95,2))</f>
        <v>-</v>
      </c>
      <c r="J91" s="39"/>
      <c r="AZ91" s="37">
        <v>1085</v>
      </c>
    </row>
    <row r="92" spans="1:52" ht="15" customHeight="1">
      <c r="A92" s="58">
        <f>IF(AND(B92&lt;&gt;"",J92&lt;&gt;"DQ"),COUNT(J$6:J$911)-(RANK(J92,J$6:J$911)+COUNTIF(J$6:J92,J92))+2,IF(C90&lt;&gt;"",AZ92,""))</f>
      </c>
      <c r="B92" s="40">
        <f>IF(ISERROR(VLOOKUP(C90,'START LİSTE'!$B$6:$G$211,3,0)),"",VLOOKUP(C90,'START LİSTE'!$B$6:$G$211,3,0))</f>
      </c>
      <c r="C92" s="112"/>
      <c r="D92" s="41">
        <f>IF(ISERROR(VLOOKUP($C92,'START LİSTE'!$B$6:$G$211,2,0)),"",VLOOKUP($C92,'START LİSTE'!$B$6:$G$211,2,0))</f>
      </c>
      <c r="E92" s="42">
        <f>IF(ISERROR(VLOOKUP($C92,'START LİSTE'!$B$6:$G$211,4,0)),"",VLOOKUP($C92,'START LİSTE'!$B$6:$G$211,4,0))</f>
      </c>
      <c r="F92" s="108">
        <f>IF(ISERROR(VLOOKUP($C92,'FERDİ SONUÇ'!$B$6:$H$95,6,0)),"",VLOOKUP($C92,'FERDİ SONUÇ'!$B$6:$H$95,6,0))</f>
      </c>
      <c r="G92" s="42" t="str">
        <f>IF(OR(E92="",F92="DQ",F92="DNF",F92="DNS",F92=""),"-",VLOOKUP(C92,'FERDİ SONUÇ'!$B$6:$H$95,7,0))</f>
        <v>-</v>
      </c>
      <c r="H92" s="42" t="str">
        <f>IF(OR(E92="",E92="F",F92="DQ",F92="DNF",F92="DNS",F92=""),"-",VLOOKUP(C92,'FERDİ SONUÇ'!$B$6:$H$95,7,0))</f>
        <v>-</v>
      </c>
      <c r="I92" s="44" t="str">
        <f>IF(ISERROR(SMALL(H90:H95,3)),"-",SMALL(H90:H95,3))</f>
        <v>-</v>
      </c>
      <c r="J92" s="57">
        <f>IF(C90="","",IF(OR(I90="-",I91="-",I92="-",I93="-"),"DQ",SUM(I90,I91,I92,I93)))</f>
      </c>
      <c r="AZ92" s="37">
        <v>1086</v>
      </c>
    </row>
    <row r="93" spans="1:52" ht="15" customHeight="1">
      <c r="A93" s="38"/>
      <c r="B93" s="40"/>
      <c r="C93" s="112"/>
      <c r="D93" s="41">
        <f>IF(ISERROR(VLOOKUP($C93,'START LİSTE'!$B$6:$G$211,2,0)),"",VLOOKUP($C93,'START LİSTE'!$B$6:$G$211,2,0))</f>
      </c>
      <c r="E93" s="42">
        <f>IF(ISERROR(VLOOKUP($C93,'START LİSTE'!$B$6:$G$211,4,0)),"",VLOOKUP($C93,'START LİSTE'!$B$6:$G$211,4,0))</f>
      </c>
      <c r="F93" s="108">
        <f>IF(ISERROR(VLOOKUP($C93,'FERDİ SONUÇ'!$B$6:$H$95,6,0)),"",VLOOKUP($C93,'FERDİ SONUÇ'!$B$6:$H$95,6,0))</f>
      </c>
      <c r="G93" s="42" t="str">
        <f>IF(OR(E93="",F93="DQ",F93="DNF",F93="DNS",F93=""),"-",VLOOKUP(C93,'FERDİ SONUÇ'!$B$6:$H$95,7,0))</f>
        <v>-</v>
      </c>
      <c r="H93" s="42" t="str">
        <f>IF(OR(E93="",E93="F",F93="DQ",F93="DNF",F93="DNS",F93=""),"-",VLOOKUP(C93,'FERDİ SONUÇ'!$B$6:$H$95,7,0))</f>
        <v>-</v>
      </c>
      <c r="I93" s="44" t="str">
        <f>IF(ISERROR(SMALL(H90:H95,4)),"-",SMALL(H90:H95,4))</f>
        <v>-</v>
      </c>
      <c r="J93" s="39"/>
      <c r="AZ93" s="37">
        <v>1087</v>
      </c>
    </row>
    <row r="94" spans="1:52" ht="15" customHeight="1">
      <c r="A94" s="38"/>
      <c r="B94" s="40"/>
      <c r="C94" s="112"/>
      <c r="D94" s="41">
        <f>IF(ISERROR(VLOOKUP($C94,'START LİSTE'!$B$6:$G$211,2,0)),"",VLOOKUP($C94,'START LİSTE'!$B$6:$G$211,2,0))</f>
      </c>
      <c r="E94" s="42">
        <f>IF(ISERROR(VLOOKUP($C94,'START LİSTE'!$B$6:$G$211,4,0)),"",VLOOKUP($C94,'START LİSTE'!$B$6:$G$211,4,0))</f>
      </c>
      <c r="F94" s="108">
        <f>IF(ISERROR(VLOOKUP($C94,'FERDİ SONUÇ'!$B$6:$H$95,6,0)),"",VLOOKUP($C94,'FERDİ SONUÇ'!$B$6:$H$95,6,0))</f>
      </c>
      <c r="G94" s="42" t="str">
        <f>IF(OR(E94="",F94="DQ",F94="DNF",F94="DNS",F94=""),"-",VLOOKUP(C94,'FERDİ SONUÇ'!$B$6:$H$95,7,0))</f>
        <v>-</v>
      </c>
      <c r="H94" s="42" t="str">
        <f>IF(OR(E94="",E94="F",F94="DQ",F94="DNF",F94="DNS",F94=""),"-",VLOOKUP(C94,'FERDİ SONUÇ'!$B$6:$H$95,7,0))</f>
        <v>-</v>
      </c>
      <c r="I94" s="44" t="str">
        <f>IF(ISERROR(SMALL(H90:H95,5)),"-",SMALL(H90:H95,5))</f>
        <v>-</v>
      </c>
      <c r="J94" s="39"/>
      <c r="AZ94" s="37">
        <v>1088</v>
      </c>
    </row>
    <row r="95" spans="1:52" ht="15" customHeight="1">
      <c r="A95" s="45"/>
      <c r="B95" s="47"/>
      <c r="C95" s="113"/>
      <c r="D95" s="48">
        <f>IF(ISERROR(VLOOKUP($C95,'START LİSTE'!$B$6:$G$211,2,0)),"",VLOOKUP($C95,'START LİSTE'!$B$6:$G$211,2,0))</f>
      </c>
      <c r="E95" s="49">
        <f>IF(ISERROR(VLOOKUP($C95,'START LİSTE'!$B$6:$G$211,4,0)),"",VLOOKUP($C95,'START LİSTE'!$B$6:$G$211,4,0))</f>
      </c>
      <c r="F95" s="109">
        <f>IF(ISERROR(VLOOKUP($C95,'FERDİ SONUÇ'!$B$6:$H$95,6,0)),"",VLOOKUP($C95,'FERDİ SONUÇ'!$B$6:$H$95,6,0))</f>
      </c>
      <c r="G95" s="49" t="str">
        <f>IF(OR(E95="",F95="DQ",F95="DNF",F95="DNS",F95=""),"-",VLOOKUP(C95,'FERDİ SONUÇ'!$B$6:$H$95,7,0))</f>
        <v>-</v>
      </c>
      <c r="H95" s="49" t="str">
        <f>IF(OR(E95="",E95="F",F95="DQ",F95="DNF",F95="DNS",F95=""),"-",VLOOKUP(C95,'FERDİ SONUÇ'!$B$6:$H$95,7,0))</f>
        <v>-</v>
      </c>
      <c r="I95" s="51" t="str">
        <f>IF(ISERROR(SMALL(H90:H95,6)),"-",SMALL(H90:H95,6))</f>
        <v>-</v>
      </c>
      <c r="J95" s="46"/>
      <c r="AZ95" s="37">
        <v>1089</v>
      </c>
    </row>
    <row r="96" ht="12.75">
      <c r="AZ96" s="37"/>
    </row>
    <row r="97" ht="12.75">
      <c r="AZ97" s="37"/>
    </row>
    <row r="98" ht="12.75">
      <c r="AZ98" s="37"/>
    </row>
  </sheetData>
  <sheetProtection/>
  <mergeCells count="5">
    <mergeCell ref="F4:J4"/>
    <mergeCell ref="A1:J1"/>
    <mergeCell ref="A2:J2"/>
    <mergeCell ref="A3:J3"/>
    <mergeCell ref="C4:D4"/>
  </mergeCells>
  <conditionalFormatting sqref="B5">
    <cfRule type="duplicateValues" priority="13" dxfId="12" stopIfTrue="1">
      <formula>AND(COUNTIF($B$5:$B$5,B5)&gt;1,NOT(ISBLANK(B5)))</formula>
    </cfRule>
  </conditionalFormatting>
  <conditionalFormatting sqref="A6:A95">
    <cfRule type="cellIs" priority="3" dxfId="13" operator="greaterThan">
      <formula>1000</formula>
    </cfRule>
  </conditionalFormatting>
  <conditionalFormatting sqref="J6:J95">
    <cfRule type="duplicateValues" priority="27" dxfId="0" stopIfTrue="1">
      <formula>AND(COUNTIF($J$6:$J$95,J6)&gt;1,NOT(ISBLANK(J6)))</formula>
    </cfRule>
  </conditionalFormatting>
  <printOptions horizontalCentered="1"/>
  <pageMargins left="0.57" right="0.12" top="0.5511811023622047" bottom="0.5118110236220472" header="0.3937007874015748" footer="0.3937007874015748"/>
  <pageSetup horizontalDpi="300" verticalDpi="300" orientation="portrait" paperSize="9" scale="74" r:id="rId2"/>
  <headerFooter alignWithMargins="0">
    <oddFooter>&amp;C&amp;P</oddFooter>
  </headerFooter>
  <rowBreaks count="1" manualBreakCount="1">
    <brk id="47" max="9" man="1"/>
  </rowBreaks>
  <drawing r:id="rId1"/>
</worksheet>
</file>

<file path=xl/worksheets/sheet5.xml><?xml version="1.0" encoding="utf-8"?>
<worksheet xmlns="http://schemas.openxmlformats.org/spreadsheetml/2006/main" xmlns:r="http://schemas.openxmlformats.org/officeDocument/2006/relationships">
  <sheetPr>
    <tabColor rgb="FFFF0000"/>
  </sheetPr>
  <dimension ref="A1:H95"/>
  <sheetViews>
    <sheetView view="pageBreakPreview" zoomScale="110" zoomScaleSheetLayoutView="110" zoomScalePageLayoutView="0" workbookViewId="0" topLeftCell="A1">
      <selection activeCell="C6" sqref="C6"/>
    </sheetView>
  </sheetViews>
  <sheetFormatPr defaultColWidth="9.00390625" defaultRowHeight="12.75"/>
  <cols>
    <col min="1" max="1" width="6.75390625" style="53" customWidth="1"/>
    <col min="2" max="2" width="30.75390625" style="52" customWidth="1"/>
    <col min="3" max="3" width="6.375" style="52" customWidth="1"/>
    <col min="4" max="4" width="26.625" style="52" customWidth="1"/>
    <col min="5" max="5" width="8.375" style="52" hidden="1" customWidth="1"/>
    <col min="6" max="7" width="8.25390625" style="52" customWidth="1"/>
    <col min="8" max="8" width="7.25390625" style="53" customWidth="1"/>
    <col min="9" max="16384" width="9.125" style="52" customWidth="1"/>
  </cols>
  <sheetData>
    <row r="1" spans="1:8" s="36" customFormat="1" ht="30" customHeight="1">
      <c r="A1" s="165" t="str">
        <f>KAPAK!A2</f>
        <v>KKTC MİLLİ EĞİTİM BAKANLIĞI</v>
      </c>
      <c r="B1" s="165"/>
      <c r="C1" s="165"/>
      <c r="D1" s="165"/>
      <c r="E1" s="165"/>
      <c r="F1" s="165"/>
      <c r="G1" s="165"/>
      <c r="H1" s="165"/>
    </row>
    <row r="2" spans="1:8" s="36" customFormat="1" ht="15.75">
      <c r="A2" s="166" t="str">
        <f>KAPAK!B26</f>
        <v>OKULLAR ARASI KROS ŞAMPİYONASI</v>
      </c>
      <c r="B2" s="166"/>
      <c r="C2" s="166"/>
      <c r="D2" s="166"/>
      <c r="E2" s="166"/>
      <c r="F2" s="166"/>
      <c r="G2" s="166"/>
      <c r="H2" s="166"/>
    </row>
    <row r="3" spans="1:8" s="36" customFormat="1" ht="14.25">
      <c r="A3" s="167" t="str">
        <f>KAPAK!B29</f>
        <v>GÖNYELİ İLKOKULU</v>
      </c>
      <c r="B3" s="167"/>
      <c r="C3" s="167"/>
      <c r="D3" s="167"/>
      <c r="E3" s="167"/>
      <c r="F3" s="167"/>
      <c r="G3" s="167"/>
      <c r="H3" s="167"/>
    </row>
    <row r="4" spans="1:8" s="36" customFormat="1" ht="16.5" customHeight="1">
      <c r="A4" s="60" t="str">
        <f>KAPAK!B28</f>
        <v>YILDIZ ERKEKLER</v>
      </c>
      <c r="B4" s="60"/>
      <c r="C4" s="61" t="str">
        <f>KAPAK!B27</f>
        <v>3000 Metre</v>
      </c>
      <c r="D4" s="61"/>
      <c r="E4" s="61"/>
      <c r="F4" s="161">
        <f>KAPAK!B30</f>
        <v>41992.416666666664</v>
      </c>
      <c r="G4" s="161"/>
      <c r="H4" s="161"/>
    </row>
    <row r="5" spans="1:8" s="26" customFormat="1" ht="27" customHeight="1">
      <c r="A5" s="56" t="s">
        <v>5</v>
      </c>
      <c r="B5" s="24" t="s">
        <v>28</v>
      </c>
      <c r="C5" s="69" t="s">
        <v>1</v>
      </c>
      <c r="D5" s="24" t="s">
        <v>3</v>
      </c>
      <c r="E5" s="24" t="s">
        <v>8</v>
      </c>
      <c r="F5" s="24" t="s">
        <v>7</v>
      </c>
      <c r="G5" s="68" t="s">
        <v>15</v>
      </c>
      <c r="H5" s="24" t="s">
        <v>6</v>
      </c>
    </row>
    <row r="6" spans="1:8" s="36" customFormat="1" ht="12.75" customHeight="1">
      <c r="A6" s="29"/>
      <c r="B6" s="31"/>
      <c r="C6" s="62">
        <f>IF(A8="","",INDEX('TAKIM KAYIT'!$C$6:$C$911,MATCH(C8,'TAKIM KAYIT'!$C$6:$C$911,0)-2))</f>
        <v>79</v>
      </c>
      <c r="D6" s="32" t="str">
        <f>IF(ISERROR(VLOOKUP($C6,'START LİSTE'!$B$6:$G$211,2,0)),"",VLOOKUP($C6,'START LİSTE'!$B$6:$G$211,2,0))</f>
        <v>OSMAN SADETOĞLU</v>
      </c>
      <c r="E6" s="33" t="str">
        <f>IF(ISERROR(VLOOKUP($C6,'START LİSTE'!$B$6:$G$211,4,0)),"",VLOOKUP($C6,'START LİSTE'!$B$6:$G$211,4,0))</f>
        <v>T</v>
      </c>
      <c r="F6" s="107">
        <f>IF(ISERROR(VLOOKUP($C6,'FERDİ SONUÇ'!$B$6:$H$95,6,0)),"",VLOOKUP($C6,'FERDİ SONUÇ'!$B$6:$H$95,6,0))</f>
        <v>1158</v>
      </c>
      <c r="G6" s="63">
        <f>IF(OR(E6="",F6="DQ",F6="DNF",F6="DNS",F6=""),"-",VLOOKUP(C6,'FERDİ SONUÇ'!$B$6:$H$95,7,0))</f>
        <v>1</v>
      </c>
      <c r="H6" s="30"/>
    </row>
    <row r="7" spans="1:8" s="36" customFormat="1" ht="12.75" customHeight="1">
      <c r="A7" s="38"/>
      <c r="B7" s="40"/>
      <c r="C7" s="64">
        <f>IF(A8="","",INDEX('TAKIM KAYIT'!$C$6:$C$911,MATCH(C8,'TAKIM KAYIT'!$C$6:$C$911,0)-1))</f>
        <v>80</v>
      </c>
      <c r="D7" s="41" t="str">
        <f>IF(ISERROR(VLOOKUP($C7,'START LİSTE'!$B$6:$G$211,2,0)),"",VLOOKUP($C7,'START LİSTE'!$B$6:$G$211,2,0))</f>
        <v>CEMAL REYHAN</v>
      </c>
      <c r="E7" s="42" t="str">
        <f>IF(ISERROR(VLOOKUP($C7,'START LİSTE'!$B$6:$G$211,4,0)),"",VLOOKUP($C7,'START LİSTE'!$B$6:$G$211,4,0))</f>
        <v>T</v>
      </c>
      <c r="F7" s="108">
        <f>IF(ISERROR(VLOOKUP($C7,'FERDİ SONUÇ'!$B$6:$H$95,6,0)),"",VLOOKUP($C7,'FERDİ SONUÇ'!$B$6:$H$95,6,0))</f>
        <v>1248</v>
      </c>
      <c r="G7" s="65">
        <f>IF(OR(E7="",F7="DQ",F7="DNF",F7="DNS",F7=""),"-",VLOOKUP(C7,'FERDİ SONUÇ'!$B$6:$H$95,7,0))</f>
        <v>5</v>
      </c>
      <c r="H7" s="39"/>
    </row>
    <row r="8" spans="1:8" s="36" customFormat="1" ht="12.75" customHeight="1">
      <c r="A8" s="70">
        <f>IF(ISERROR(SMALL('TAKIM KAYIT'!$A$6:$A$911,1)),"",SMALL('TAKIM KAYIT'!$A$6:$A$911,1))</f>
        <v>1</v>
      </c>
      <c r="B8" s="40" t="str">
        <f>IF(A8="","",VLOOKUP(A8,'TAKIM KAYIT'!$A$6:$J$911,2,FALSE))</f>
        <v>YAKIN DOĞU KOLEJİ</v>
      </c>
      <c r="C8" s="64">
        <f>IF(A8="","",VLOOKUP(A8,'TAKIM KAYIT'!$A$6:$J$911,3,FALSE))</f>
        <v>81</v>
      </c>
      <c r="D8" s="41" t="str">
        <f>IF(ISERROR(VLOOKUP($C8,'START LİSTE'!$B$6:$G$211,2,0)),"",VLOOKUP($C8,'START LİSTE'!$B$6:$G$211,2,0))</f>
        <v>CEMAL ŞEVKET KURT </v>
      </c>
      <c r="E8" s="42" t="str">
        <f>IF(ISERROR(VLOOKUP($C8,'START LİSTE'!$B$6:$G$211,4,0)),"",VLOOKUP($C8,'START LİSTE'!$B$6:$G$211,4,0))</f>
        <v>T</v>
      </c>
      <c r="F8" s="108">
        <f>IF(ISERROR(VLOOKUP($C8,'FERDİ SONUÇ'!$B$6:$H$95,6,0)),"",VLOOKUP($C8,'FERDİ SONUÇ'!$B$6:$H$95,6,0))</f>
        <v>1322</v>
      </c>
      <c r="G8" s="65">
        <f>IF(OR(E8="",F8="DQ",F8="DNF",F8="DNS",F8=""),"-",VLOOKUP(C8,'FERDİ SONUÇ'!$B$6:$H$95,7,0))</f>
        <v>9</v>
      </c>
      <c r="H8" s="57">
        <f>IF(A8="","",VLOOKUP(A8,'TAKIM KAYIT'!$A$6:$K$911,10,FALSE))</f>
        <v>15</v>
      </c>
    </row>
    <row r="9" spans="1:8" s="36" customFormat="1" ht="12.75" customHeight="1">
      <c r="A9" s="38"/>
      <c r="B9" s="40"/>
      <c r="C9" s="64">
        <f>IF(A8="","",INDEX('TAKIM KAYIT'!$C$6:$C$911,MATCH(C8,'TAKIM KAYIT'!$C$6:$C$911,0)+1))</f>
        <v>82</v>
      </c>
      <c r="D9" s="41" t="str">
        <f>IF(ISERROR(VLOOKUP($C9,'START LİSTE'!$B$6:$G$211,2,0)),"",VLOOKUP($C9,'START LİSTE'!$B$6:$G$211,2,0))</f>
        <v>ERAN KABİDAN</v>
      </c>
      <c r="E9" s="42" t="str">
        <f>IF(ISERROR(VLOOKUP($C9,'START LİSTE'!$B$6:$G$211,4,0)),"",VLOOKUP($C9,'START LİSTE'!$B$6:$G$211,4,0))</f>
        <v>T</v>
      </c>
      <c r="F9" s="108">
        <f>IF(ISERROR(VLOOKUP($C9,'FERDİ SONUÇ'!$B$6:$H$95,6,0)),"",VLOOKUP($C9,'FERDİ SONUÇ'!$B$6:$H$95,6,0))</f>
        <v>1318</v>
      </c>
      <c r="G9" s="65">
        <f>IF(OR(E9="",F9="DQ",F9="DNF",F9="DNS",F9=""),"-",VLOOKUP(C9,'FERDİ SONUÇ'!$B$6:$H$95,7,0))</f>
        <v>7</v>
      </c>
      <c r="H9" s="39"/>
    </row>
    <row r="10" spans="1:8" s="36" customFormat="1" ht="12.75" customHeight="1">
      <c r="A10" s="38"/>
      <c r="B10" s="40"/>
      <c r="C10" s="64">
        <f>IF(A8="","",INDEX('TAKIM KAYIT'!$C$6:$C$911,MATCH(C8,'TAKIM KAYIT'!$C$6:$C$911,0)+2))</f>
        <v>84</v>
      </c>
      <c r="D10" s="41" t="str">
        <f>IF(ISERROR(VLOOKUP($C10,'START LİSTE'!$B$6:$G$211,2,0)),"",VLOOKUP($C10,'START LİSTE'!$B$6:$G$211,2,0))</f>
        <v>ALP KIVANÇ RIZA</v>
      </c>
      <c r="E10" s="42" t="str">
        <f>IF(ISERROR(VLOOKUP($C10,'START LİSTE'!$B$6:$G$211,4,0)),"",VLOOKUP($C10,'START LİSTE'!$B$6:$G$211,4,0))</f>
        <v>T</v>
      </c>
      <c r="F10" s="108">
        <f>IF(ISERROR(VLOOKUP($C10,'FERDİ SONUÇ'!$B$6:$H$95,6,0)),"",VLOOKUP($C10,'FERDİ SONUÇ'!$B$6:$H$95,6,0))</f>
        <v>1215</v>
      </c>
      <c r="G10" s="65">
        <f>IF(OR(E10="",F10="DQ",F10="DNF",F10="DNS",F10=""),"-",VLOOKUP(C10,'FERDİ SONUÇ'!$B$6:$H$95,7,0))</f>
        <v>2</v>
      </c>
      <c r="H10" s="39"/>
    </row>
    <row r="11" spans="1:8" s="36" customFormat="1" ht="12.75" customHeight="1">
      <c r="A11" s="45"/>
      <c r="B11" s="47"/>
      <c r="C11" s="66">
        <f>IF(A8="","",INDEX('TAKIM KAYIT'!$C$6:$C$911,MATCH(C8,'TAKIM KAYIT'!$C$6:$C$911,0)+3))</f>
        <v>85</v>
      </c>
      <c r="D11" s="48" t="str">
        <f>IF(ISERROR(VLOOKUP($C11,'START LİSTE'!$B$6:$G$211,2,0)),"",VLOOKUP($C11,'START LİSTE'!$B$6:$G$211,2,0))</f>
        <v>AZAT ETKÜ</v>
      </c>
      <c r="E11" s="49" t="str">
        <f>IF(ISERROR(VLOOKUP($C11,'START LİSTE'!$B$6:$G$211,4,0)),"",VLOOKUP($C11,'START LİSTE'!$B$6:$G$211,4,0))</f>
        <v>T</v>
      </c>
      <c r="F11" s="109">
        <f>IF(ISERROR(VLOOKUP($C11,'FERDİ SONUÇ'!$B$6:$H$95,6,0)),"",VLOOKUP($C11,'FERDİ SONUÇ'!$B$6:$H$95,6,0))</f>
        <v>1357</v>
      </c>
      <c r="G11" s="67">
        <f>IF(OR(E11="",F11="DQ",F11="DNF",F11="DNS",F11=""),"-",VLOOKUP(C11,'FERDİ SONUÇ'!$B$6:$H$95,7,0))</f>
        <v>11</v>
      </c>
      <c r="H11" s="46"/>
    </row>
    <row r="12" spans="1:8" ht="12.75" customHeight="1">
      <c r="A12" s="29"/>
      <c r="B12" s="31"/>
      <c r="C12" s="62">
        <f>IF(A14="","",INDEX('TAKIM KAYIT'!$C$6:$C$911,MATCH(C14,'TAKIM KAYIT'!$C$6:$C$911,0)-2))</f>
        <v>55</v>
      </c>
      <c r="D12" s="32" t="str">
        <f>IF(ISERROR(VLOOKUP($C12,'START LİSTE'!$B$6:$G$211,2,0)),"",VLOOKUP($C12,'START LİSTE'!$B$6:$G$211,2,0))</f>
        <v>BERKEM ERENGİL </v>
      </c>
      <c r="E12" s="33" t="str">
        <f>IF(ISERROR(VLOOKUP($C12,'START LİSTE'!$B$6:$G$211,4,0)),"",VLOOKUP($C12,'START LİSTE'!$B$6:$G$211,4,0))</f>
        <v>T</v>
      </c>
      <c r="F12" s="107">
        <f>IF(ISERROR(VLOOKUP($C12,'FERDİ SONUÇ'!$B$6:$H$95,6,0)),"",VLOOKUP($C12,'FERDİ SONUÇ'!$B$6:$H$95,6,0))</f>
        <v>1419</v>
      </c>
      <c r="G12" s="63">
        <f>IF(OR(E12="",F12="DQ",F12="DNF",F12="DNS",F12=""),"-",VLOOKUP(C12,'FERDİ SONUÇ'!$B$6:$H$95,7,0))</f>
        <v>12</v>
      </c>
      <c r="H12" s="30"/>
    </row>
    <row r="13" spans="1:8" ht="12.75" customHeight="1">
      <c r="A13" s="38"/>
      <c r="B13" s="40"/>
      <c r="C13" s="64">
        <f>IF(A14="","",INDEX('TAKIM KAYIT'!$C$6:$C$911,MATCH(C14,'TAKIM KAYIT'!$C$6:$C$911,0)-1))</f>
        <v>57</v>
      </c>
      <c r="D13" s="41" t="str">
        <f>IF(ISERROR(VLOOKUP($C13,'START LİSTE'!$B$6:$G$211,2,0)),"",VLOOKUP($C13,'START LİSTE'!$B$6:$G$211,2,0))</f>
        <v>MUSTAFA BAYRAKTAR</v>
      </c>
      <c r="E13" s="42" t="str">
        <f>IF(ISERROR(VLOOKUP($C13,'START LİSTE'!$B$6:$G$211,4,0)),"",VLOOKUP($C13,'START LİSTE'!$B$6:$G$211,4,0))</f>
        <v>T</v>
      </c>
      <c r="F13" s="108">
        <f>IF(ISERROR(VLOOKUP($C13,'FERDİ SONUÇ'!$B$6:$H$95,6,0)),"",VLOOKUP($C13,'FERDİ SONUÇ'!$B$6:$H$95,6,0))</f>
        <v>1334</v>
      </c>
      <c r="G13" s="65">
        <f>IF(OR(E13="",F13="DQ",F13="DNF",F13="DNS",F13=""),"-",VLOOKUP(C13,'FERDİ SONUÇ'!$B$6:$H$95,7,0))</f>
        <v>10</v>
      </c>
      <c r="H13" s="39"/>
    </row>
    <row r="14" spans="1:8" ht="12.75" customHeight="1">
      <c r="A14" s="70">
        <f>IF(ISERROR(SMALL('TAKIM KAYIT'!$A$6:$A$911,2)),"",SMALL('TAKIM KAYIT'!$A$6:$A$911,2))</f>
        <v>2</v>
      </c>
      <c r="B14" s="40" t="str">
        <f>IF(A14="","",VLOOKUP(A14,'TAKIM KAYIT'!$A$6:$J$911,2,FALSE))</f>
        <v>ATLEKS SANVERLER ORTAOKULU </v>
      </c>
      <c r="C14" s="64">
        <f>IF(A14="","",VLOOKUP(A14,'TAKIM KAYIT'!$A$6:$J$911,3,FALSE))</f>
        <v>60</v>
      </c>
      <c r="D14" s="41" t="str">
        <f>IF(ISERROR(VLOOKUP($C14,'START LİSTE'!$B$6:$G$211,2,0)),"",VLOOKUP($C14,'START LİSTE'!$B$6:$G$211,2,0))</f>
        <v>MEHMET ALİ DEMİR</v>
      </c>
      <c r="E14" s="42" t="str">
        <f>IF(ISERROR(VLOOKUP($C14,'START LİSTE'!$B$6:$G$211,4,0)),"",VLOOKUP($C14,'START LİSTE'!$B$6:$G$211,4,0))</f>
        <v>T</v>
      </c>
      <c r="F14" s="108">
        <f>IF(ISERROR(VLOOKUP($C14,'FERDİ SONUÇ'!$B$6:$H$95,6,0)),"",VLOOKUP($C14,'FERDİ SONUÇ'!$B$6:$H$95,6,0))</f>
        <v>1257</v>
      </c>
      <c r="G14" s="65">
        <f>IF(OR(E14="",F14="DQ",F14="DNF",F14="DNS",F14=""),"-",VLOOKUP(C14,'FERDİ SONUÇ'!$B$6:$H$95,7,0))</f>
        <v>6</v>
      </c>
      <c r="H14" s="57">
        <f>IF(A14="","",VLOOKUP(A14,'TAKIM KAYIT'!$A$6:$K$911,10,FALSE))</f>
        <v>21</v>
      </c>
    </row>
    <row r="15" spans="1:8" ht="12.75" customHeight="1">
      <c r="A15" s="38"/>
      <c r="B15" s="40"/>
      <c r="C15" s="64">
        <f>IF(A14="","",INDEX('TAKIM KAYIT'!$C$6:$C$911,MATCH(C14,'TAKIM KAYIT'!$C$6:$C$911,0)+1))</f>
        <v>61</v>
      </c>
      <c r="D15" s="41" t="str">
        <f>IF(ISERROR(VLOOKUP($C15,'START LİSTE'!$B$6:$G$211,2,0)),"",VLOOKUP($C15,'START LİSTE'!$B$6:$G$211,2,0))</f>
        <v>ÖZGÜR ÖRENCİK</v>
      </c>
      <c r="E15" s="42" t="str">
        <f>IF(ISERROR(VLOOKUP($C15,'START LİSTE'!$B$6:$G$211,4,0)),"",VLOOKUP($C15,'START LİSTE'!$B$6:$G$211,4,0))</f>
        <v>T</v>
      </c>
      <c r="F15" s="108">
        <f>IF(ISERROR(VLOOKUP($C15,'FERDİ SONUÇ'!$B$6:$H$95,6,0)),"",VLOOKUP($C15,'FERDİ SONUÇ'!$B$6:$H$95,6,0))</f>
        <v>1230</v>
      </c>
      <c r="G15" s="65">
        <f>IF(OR(E15="",F15="DQ",F15="DNF",F15="DNS",F15=""),"-",VLOOKUP(C15,'FERDİ SONUÇ'!$B$6:$H$95,7,0))</f>
        <v>3</v>
      </c>
      <c r="H15" s="39"/>
    </row>
    <row r="16" spans="1:8" ht="12.75" customHeight="1">
      <c r="A16" s="38"/>
      <c r="B16" s="40"/>
      <c r="C16" s="64">
        <f>IF(A14="","",INDEX('TAKIM KAYIT'!$C$6:$C$911,MATCH(C14,'TAKIM KAYIT'!$C$6:$C$911,0)+2))</f>
        <v>62</v>
      </c>
      <c r="D16" s="41" t="str">
        <f>IF(ISERROR(VLOOKUP($C16,'START LİSTE'!$B$6:$G$211,2,0)),"",VLOOKUP($C16,'START LİSTE'!$B$6:$G$211,2,0))</f>
        <v>ERTUNÇ SAYINER</v>
      </c>
      <c r="E16" s="42" t="str">
        <f>IF(ISERROR(VLOOKUP($C16,'START LİSTE'!$B$6:$G$211,4,0)),"",VLOOKUP($C16,'START LİSTE'!$B$6:$G$211,4,0))</f>
        <v>T</v>
      </c>
      <c r="F16" s="108">
        <f>IF(ISERROR(VLOOKUP($C16,'FERDİ SONUÇ'!$B$6:$H$95,6,0)),"",VLOOKUP($C16,'FERDİ SONUÇ'!$B$6:$H$95,6,0))</f>
        <v>1239</v>
      </c>
      <c r="G16" s="65">
        <f>IF(OR(E16="",F16="DQ",F16="DNF",F16="DNS",F16=""),"-",VLOOKUP(C16,'FERDİ SONUÇ'!$B$6:$H$95,7,0))</f>
        <v>4</v>
      </c>
      <c r="H16" s="39"/>
    </row>
    <row r="17" spans="1:8" ht="12.75" customHeight="1">
      <c r="A17" s="45"/>
      <c r="B17" s="47"/>
      <c r="C17" s="66">
        <f>IF(A14="","",INDEX('TAKIM KAYIT'!$C$6:$C$911,MATCH(C14,'TAKIM KAYIT'!$C$6:$C$911,0)+3))</f>
        <v>63</v>
      </c>
      <c r="D17" s="48" t="str">
        <f>IF(ISERROR(VLOOKUP($C17,'START LİSTE'!$B$6:$G$211,2,0)),"",VLOOKUP($C17,'START LİSTE'!$B$6:$G$211,2,0))</f>
        <v>ENES AÇIKGÖZ</v>
      </c>
      <c r="E17" s="49" t="str">
        <f>IF(ISERROR(VLOOKUP($C17,'START LİSTE'!$B$6:$G$211,4,0)),"",VLOOKUP($C17,'START LİSTE'!$B$6:$G$211,4,0))</f>
        <v>T</v>
      </c>
      <c r="F17" s="109">
        <f>IF(ISERROR(VLOOKUP($C17,'FERDİ SONUÇ'!$B$6:$H$95,6,0)),"",VLOOKUP($C17,'FERDİ SONUÇ'!$B$6:$H$95,6,0))</f>
        <v>1320</v>
      </c>
      <c r="G17" s="67">
        <f>IF(OR(E17="",F17="DQ",F17="DNF",F17="DNS",F17=""),"-",VLOOKUP(C17,'FERDİ SONUÇ'!$B$6:$H$95,7,0))</f>
        <v>8</v>
      </c>
      <c r="H17" s="46"/>
    </row>
    <row r="18" spans="1:8" ht="12.75" customHeight="1">
      <c r="A18" s="29"/>
      <c r="B18" s="31"/>
      <c r="C18" s="62">
        <f>IF(A20="","",INDEX('TAKIM KAYIT'!$C$6:$C$911,MATCH(C20,'TAKIM KAYIT'!$C$6:$C$911,0)-2))</f>
      </c>
      <c r="D18" s="32">
        <f>IF(ISERROR(VLOOKUP($C18,'START LİSTE'!$B$6:$G$211,2,0)),"",VLOOKUP($C18,'START LİSTE'!$B$6:$G$211,2,0))</f>
      </c>
      <c r="E18" s="33">
        <f>IF(ISERROR(VLOOKUP($C18,'START LİSTE'!$B$6:$G$211,4,0)),"",VLOOKUP($C18,'START LİSTE'!$B$6:$G$211,4,0))</f>
      </c>
      <c r="F18" s="107">
        <f>IF(ISERROR(VLOOKUP($C18,'FERDİ SONUÇ'!$B$6:$H$95,6,0)),"",VLOOKUP($C18,'FERDİ SONUÇ'!$B$6:$H$95,6,0))</f>
      </c>
      <c r="G18" s="63" t="str">
        <f>IF(OR(E18="",F18="DQ",F18="DNF",F18="DNS",F18=""),"-",VLOOKUP(C18,'FERDİ SONUÇ'!$B$6:$H$95,7,0))</f>
        <v>-</v>
      </c>
      <c r="H18" s="30"/>
    </row>
    <row r="19" spans="1:8" ht="12.75" customHeight="1">
      <c r="A19" s="38"/>
      <c r="B19" s="40"/>
      <c r="C19" s="64">
        <f>IF(A20="","",INDEX('TAKIM KAYIT'!$C$6:$C$911,MATCH(C20,'TAKIM KAYIT'!$C$6:$C$911,0)-1))</f>
      </c>
      <c r="D19" s="41">
        <f>IF(ISERROR(VLOOKUP($C19,'START LİSTE'!$B$6:$G$211,2,0)),"",VLOOKUP($C19,'START LİSTE'!$B$6:$G$211,2,0))</f>
      </c>
      <c r="E19" s="42">
        <f>IF(ISERROR(VLOOKUP($C19,'START LİSTE'!$B$6:$G$211,4,0)),"",VLOOKUP($C19,'START LİSTE'!$B$6:$G$211,4,0))</f>
      </c>
      <c r="F19" s="108">
        <f>IF(ISERROR(VLOOKUP($C19,'FERDİ SONUÇ'!$B$6:$H$95,6,0)),"",VLOOKUP($C19,'FERDİ SONUÇ'!$B$6:$H$95,6,0))</f>
      </c>
      <c r="G19" s="65" t="str">
        <f>IF(OR(E19="",F19="DQ",F19="DNF",F19="DNS",F19=""),"-",VLOOKUP(C19,'FERDİ SONUÇ'!$B$6:$H$95,7,0))</f>
        <v>-</v>
      </c>
      <c r="H19" s="39"/>
    </row>
    <row r="20" spans="1:8" ht="12.75" customHeight="1">
      <c r="A20" s="70">
        <f>IF(ISERROR(SMALL('TAKIM KAYIT'!$A$6:$A$911,3)),"",SMALL('TAKIM KAYIT'!$A$6:$A$911,3))</f>
      </c>
      <c r="B20" s="40">
        <f>IF(A20="","",VLOOKUP(A20,'TAKIM KAYIT'!$A$6:$J$911,2,FALSE))</f>
      </c>
      <c r="C20" s="64">
        <f>IF(A20="","",VLOOKUP(A20,'TAKIM KAYIT'!$A$6:$J$911,3,FALSE))</f>
      </c>
      <c r="D20" s="41">
        <f>IF(ISERROR(VLOOKUP($C20,'START LİSTE'!$B$6:$G$211,2,0)),"",VLOOKUP($C20,'START LİSTE'!$B$6:$G$211,2,0))</f>
      </c>
      <c r="E20" s="42">
        <f>IF(ISERROR(VLOOKUP($C20,'START LİSTE'!$B$6:$G$211,4,0)),"",VLOOKUP($C20,'START LİSTE'!$B$6:$G$211,4,0))</f>
      </c>
      <c r="F20" s="108">
        <f>IF(ISERROR(VLOOKUP($C20,'FERDİ SONUÇ'!$B$6:$H$95,6,0)),"",VLOOKUP($C20,'FERDİ SONUÇ'!$B$6:$H$95,6,0))</f>
      </c>
      <c r="G20" s="65" t="str">
        <f>IF(OR(E20="",F20="DQ",F20="DNF",F20="DNS",F20=""),"-",VLOOKUP(C20,'FERDİ SONUÇ'!$B$6:$H$95,7,0))</f>
        <v>-</v>
      </c>
      <c r="H20" s="57">
        <f>IF(A20="","",VLOOKUP(A20,'TAKIM KAYIT'!$A$6:$K$911,10,FALSE))</f>
      </c>
    </row>
    <row r="21" spans="1:8" ht="12.75" customHeight="1">
      <c r="A21" s="38"/>
      <c r="B21" s="40"/>
      <c r="C21" s="64">
        <f>IF(A20="","",INDEX('TAKIM KAYIT'!$C$6:$C$911,MATCH(C20,'TAKIM KAYIT'!$C$6:$C$911,0)+1))</f>
      </c>
      <c r="D21" s="41">
        <f>IF(ISERROR(VLOOKUP($C21,'START LİSTE'!$B$6:$G$211,2,0)),"",VLOOKUP($C21,'START LİSTE'!$B$6:$G$211,2,0))</f>
      </c>
      <c r="E21" s="42">
        <f>IF(ISERROR(VLOOKUP($C21,'START LİSTE'!$B$6:$G$211,4,0)),"",VLOOKUP($C21,'START LİSTE'!$B$6:$G$211,4,0))</f>
      </c>
      <c r="F21" s="108">
        <f>IF(ISERROR(VLOOKUP($C21,'FERDİ SONUÇ'!$B$6:$H$95,6,0)),"",VLOOKUP($C21,'FERDİ SONUÇ'!$B$6:$H$95,6,0))</f>
      </c>
      <c r="G21" s="65" t="str">
        <f>IF(OR(E21="",F21="DQ",F21="DNF",F21="DNS",F21=""),"-",VLOOKUP(C21,'FERDİ SONUÇ'!$B$6:$H$95,7,0))</f>
        <v>-</v>
      </c>
      <c r="H21" s="39"/>
    </row>
    <row r="22" spans="1:8" ht="12.75" customHeight="1">
      <c r="A22" s="38"/>
      <c r="B22" s="40"/>
      <c r="C22" s="64">
        <f>IF(A20="","",INDEX('TAKIM KAYIT'!$C$6:$C$911,MATCH(C20,'TAKIM KAYIT'!$C$6:$C$911,0)+2))</f>
      </c>
      <c r="D22" s="41">
        <f>IF(ISERROR(VLOOKUP($C22,'START LİSTE'!$B$6:$G$211,2,0)),"",VLOOKUP($C22,'START LİSTE'!$B$6:$G$211,2,0))</f>
      </c>
      <c r="E22" s="42">
        <f>IF(ISERROR(VLOOKUP($C22,'START LİSTE'!$B$6:$G$211,4,0)),"",VLOOKUP($C22,'START LİSTE'!$B$6:$G$211,4,0))</f>
      </c>
      <c r="F22" s="108">
        <f>IF(ISERROR(VLOOKUP($C22,'FERDİ SONUÇ'!$B$6:$H$95,6,0)),"",VLOOKUP($C22,'FERDİ SONUÇ'!$B$6:$H$95,6,0))</f>
      </c>
      <c r="G22" s="65" t="str">
        <f>IF(OR(E22="",F22="DQ",F22="DNF",F22="DNS",F22=""),"-",VLOOKUP(C22,'FERDİ SONUÇ'!$B$6:$H$95,7,0))</f>
        <v>-</v>
      </c>
      <c r="H22" s="39"/>
    </row>
    <row r="23" spans="1:8" ht="12.75" customHeight="1">
      <c r="A23" s="45"/>
      <c r="B23" s="47"/>
      <c r="C23" s="66">
        <f>IF(A20="","",INDEX('TAKIM KAYIT'!$C$6:$C$911,MATCH(C20,'TAKIM KAYIT'!$C$6:$C$911,0)+3))</f>
      </c>
      <c r="D23" s="48">
        <f>IF(ISERROR(VLOOKUP($C23,'START LİSTE'!$B$6:$G$211,2,0)),"",VLOOKUP($C23,'START LİSTE'!$B$6:$G$211,2,0))</f>
      </c>
      <c r="E23" s="49">
        <f>IF(ISERROR(VLOOKUP($C23,'START LİSTE'!$B$6:$G$211,4,0)),"",VLOOKUP($C23,'START LİSTE'!$B$6:$G$211,4,0))</f>
      </c>
      <c r="F23" s="109">
        <f>IF(ISERROR(VLOOKUP($C23,'FERDİ SONUÇ'!$B$6:$H$95,6,0)),"",VLOOKUP($C23,'FERDİ SONUÇ'!$B$6:$H$95,6,0))</f>
      </c>
      <c r="G23" s="67" t="str">
        <f>IF(OR(E23="",F23="DQ",F23="DNF",F23="DNS",F23=""),"-",VLOOKUP(C23,'FERDİ SONUÇ'!$B$6:$H$95,7,0))</f>
        <v>-</v>
      </c>
      <c r="H23" s="46"/>
    </row>
    <row r="24" spans="1:8" ht="12.75" customHeight="1">
      <c r="A24" s="29"/>
      <c r="B24" s="31"/>
      <c r="C24" s="62">
        <f>IF(A26="","",INDEX('TAKIM KAYIT'!$C$6:$C$911,MATCH(C26,'TAKIM KAYIT'!$C$6:$C$911,0)-2))</f>
      </c>
      <c r="D24" s="32">
        <f>IF(ISERROR(VLOOKUP($C24,'START LİSTE'!$B$6:$G$211,2,0)),"",VLOOKUP($C24,'START LİSTE'!$B$6:$G$211,2,0))</f>
      </c>
      <c r="E24" s="33">
        <f>IF(ISERROR(VLOOKUP($C24,'START LİSTE'!$B$6:$G$211,4,0)),"",VLOOKUP($C24,'START LİSTE'!$B$6:$G$211,4,0))</f>
      </c>
      <c r="F24" s="107">
        <f>IF(ISERROR(VLOOKUP($C24,'FERDİ SONUÇ'!$B$6:$H$95,6,0)),"",VLOOKUP($C24,'FERDİ SONUÇ'!$B$6:$H$95,6,0))</f>
      </c>
      <c r="G24" s="35" t="str">
        <f>IF(OR(E24="",F24="DQ",F24="DNF",F24="DNS",F24=""),"-",VLOOKUP(C24,'FERDİ SONUÇ'!$B$6:$H$95,7,0))</f>
        <v>-</v>
      </c>
      <c r="H24" s="30"/>
    </row>
    <row r="25" spans="1:8" ht="12.75" customHeight="1">
      <c r="A25" s="38"/>
      <c r="B25" s="40"/>
      <c r="C25" s="64">
        <f>IF(A26="","",INDEX('TAKIM KAYIT'!$C$6:$C$911,MATCH(C26,'TAKIM KAYIT'!$C$6:$C$911,0)-1))</f>
      </c>
      <c r="D25" s="41">
        <f>IF(ISERROR(VLOOKUP($C25,'START LİSTE'!$B$6:$G$211,2,0)),"",VLOOKUP($C25,'START LİSTE'!$B$6:$G$211,2,0))</f>
      </c>
      <c r="E25" s="42">
        <f>IF(ISERROR(VLOOKUP($C25,'START LİSTE'!$B$6:$G$211,4,0)),"",VLOOKUP($C25,'START LİSTE'!$B$6:$G$211,4,0))</f>
      </c>
      <c r="F25" s="108">
        <f>IF(ISERROR(VLOOKUP($C25,'FERDİ SONUÇ'!$B$6:$H$95,6,0)),"",VLOOKUP($C25,'FERDİ SONUÇ'!$B$6:$H$95,6,0))</f>
      </c>
      <c r="G25" s="44" t="str">
        <f>IF(OR(E25="",F25="DQ",F25="DNF",F25="DNS",F25=""),"-",VLOOKUP(C25,'FERDİ SONUÇ'!$B$6:$H$95,7,0))</f>
        <v>-</v>
      </c>
      <c r="H25" s="39"/>
    </row>
    <row r="26" spans="1:8" ht="12.75" customHeight="1">
      <c r="A26" s="70">
        <f>IF(ISERROR(SMALL('TAKIM KAYIT'!$A$6:$A$911,4)),"",SMALL('TAKIM KAYIT'!$A$6:$A$911,4))</f>
      </c>
      <c r="B26" s="40">
        <f>IF(A26="","",VLOOKUP(A26,'TAKIM KAYIT'!$A$6:$J$911,2,FALSE))</f>
      </c>
      <c r="C26" s="64">
        <f>IF(A26="","",VLOOKUP(A26,'TAKIM KAYIT'!$A$6:$J$911,3,FALSE))</f>
      </c>
      <c r="D26" s="41">
        <f>IF(ISERROR(VLOOKUP($C26,'START LİSTE'!$B$6:$G$211,2,0)),"",VLOOKUP($C26,'START LİSTE'!$B$6:$G$211,2,0))</f>
      </c>
      <c r="E26" s="42">
        <f>IF(ISERROR(VLOOKUP($C26,'START LİSTE'!$B$6:$G$211,4,0)),"",VLOOKUP($C26,'START LİSTE'!$B$6:$G$211,4,0))</f>
      </c>
      <c r="F26" s="108">
        <f>IF(ISERROR(VLOOKUP($C26,'FERDİ SONUÇ'!$B$6:$H$95,6,0)),"",VLOOKUP($C26,'FERDİ SONUÇ'!$B$6:$H$95,6,0))</f>
      </c>
      <c r="G26" s="44" t="str">
        <f>IF(OR(E26="",F26="DQ",F26="DNF",F26="DNS",F26=""),"-",VLOOKUP(C26,'FERDİ SONUÇ'!$B$6:$H$95,7,0))</f>
        <v>-</v>
      </c>
      <c r="H26" s="57">
        <f>IF(A26="","",VLOOKUP(A26,'TAKIM KAYIT'!$A$6:$K$911,10,FALSE))</f>
      </c>
    </row>
    <row r="27" spans="1:8" ht="12.75" customHeight="1">
      <c r="A27" s="38"/>
      <c r="B27" s="40"/>
      <c r="C27" s="64">
        <f>IF(A26="","",INDEX('TAKIM KAYIT'!$C$6:$C$911,MATCH(C26,'TAKIM KAYIT'!$C$6:$C$911,0)+1))</f>
      </c>
      <c r="D27" s="41">
        <f>IF(ISERROR(VLOOKUP($C27,'START LİSTE'!$B$6:$G$211,2,0)),"",VLOOKUP($C27,'START LİSTE'!$B$6:$G$211,2,0))</f>
      </c>
      <c r="E27" s="42">
        <f>IF(ISERROR(VLOOKUP($C27,'START LİSTE'!$B$6:$G$211,4,0)),"",VLOOKUP($C27,'START LİSTE'!$B$6:$G$211,4,0))</f>
      </c>
      <c r="F27" s="108">
        <f>IF(ISERROR(VLOOKUP($C27,'FERDİ SONUÇ'!$B$6:$H$95,6,0)),"",VLOOKUP($C27,'FERDİ SONUÇ'!$B$6:$H$95,6,0))</f>
      </c>
      <c r="G27" s="44" t="str">
        <f>IF(OR(E27="",F27="DQ",F27="DNF",F27="DNS",F27=""),"-",VLOOKUP(C27,'FERDİ SONUÇ'!$B$6:$H$95,7,0))</f>
        <v>-</v>
      </c>
      <c r="H27" s="39"/>
    </row>
    <row r="28" spans="1:8" ht="12.75" customHeight="1">
      <c r="A28" s="38"/>
      <c r="B28" s="40"/>
      <c r="C28" s="64">
        <f>IF(A26="","",INDEX('TAKIM KAYIT'!$C$6:$C$911,MATCH(C26,'TAKIM KAYIT'!$C$6:$C$911,0)+2))</f>
      </c>
      <c r="D28" s="41">
        <f>IF(ISERROR(VLOOKUP($C28,'START LİSTE'!$B$6:$G$211,2,0)),"",VLOOKUP($C28,'START LİSTE'!$B$6:$G$211,2,0))</f>
      </c>
      <c r="E28" s="42">
        <f>IF(ISERROR(VLOOKUP($C28,'START LİSTE'!$B$6:$G$211,4,0)),"",VLOOKUP($C28,'START LİSTE'!$B$6:$G$211,4,0))</f>
      </c>
      <c r="F28" s="108">
        <f>IF(ISERROR(VLOOKUP($C28,'FERDİ SONUÇ'!$B$6:$H$95,6,0)),"",VLOOKUP($C28,'FERDİ SONUÇ'!$B$6:$H$95,6,0))</f>
      </c>
      <c r="G28" s="44" t="str">
        <f>IF(OR(E28="",F28="DQ",F28="DNF",F28="DNS",F28=""),"-",VLOOKUP(C28,'FERDİ SONUÇ'!$B$6:$H$95,7,0))</f>
        <v>-</v>
      </c>
      <c r="H28" s="39"/>
    </row>
    <row r="29" spans="1:8" ht="12.75" customHeight="1">
      <c r="A29" s="45"/>
      <c r="B29" s="47"/>
      <c r="C29" s="66">
        <f>IF(A26="","",INDEX('TAKIM KAYIT'!$C$6:$C$911,MATCH(C26,'TAKIM KAYIT'!$C$6:$C$911,0)+3))</f>
      </c>
      <c r="D29" s="48">
        <f>IF(ISERROR(VLOOKUP($C29,'START LİSTE'!$B$6:$G$211,2,0)),"",VLOOKUP($C29,'START LİSTE'!$B$6:$G$211,2,0))</f>
      </c>
      <c r="E29" s="49">
        <f>IF(ISERROR(VLOOKUP($C29,'START LİSTE'!$B$6:$G$211,4,0)),"",VLOOKUP($C29,'START LİSTE'!$B$6:$G$211,4,0))</f>
      </c>
      <c r="F29" s="109">
        <f>IF(ISERROR(VLOOKUP($C29,'FERDİ SONUÇ'!$B$6:$H$95,6,0)),"",VLOOKUP($C29,'FERDİ SONUÇ'!$B$6:$H$95,6,0))</f>
      </c>
      <c r="G29" s="51" t="str">
        <f>IF(OR(E29="",F29="DQ",F29="DNF",F29="DNS",F29=""),"-",VLOOKUP(C29,'FERDİ SONUÇ'!$B$6:$H$95,7,0))</f>
        <v>-</v>
      </c>
      <c r="H29" s="46"/>
    </row>
    <row r="30" spans="1:8" ht="12.75" customHeight="1">
      <c r="A30" s="29"/>
      <c r="B30" s="31"/>
      <c r="C30" s="62">
        <f>IF(A32="","",INDEX('TAKIM KAYIT'!$C$6:$C$911,MATCH(C32,'TAKIM KAYIT'!$C$6:$C$911,0)-2))</f>
      </c>
      <c r="D30" s="32">
        <f>IF(ISERROR(VLOOKUP($C30,'START LİSTE'!$B$6:$G$211,2,0)),"",VLOOKUP($C30,'START LİSTE'!$B$6:$G$211,2,0))</f>
      </c>
      <c r="E30" s="33">
        <f>IF(ISERROR(VLOOKUP($C30,'START LİSTE'!$B$6:$G$211,4,0)),"",VLOOKUP($C30,'START LİSTE'!$B$6:$G$211,4,0))</f>
      </c>
      <c r="F30" s="107">
        <f>IF(ISERROR(VLOOKUP($C30,'FERDİ SONUÇ'!$B$6:$H$95,6,0)),"",VLOOKUP($C30,'FERDİ SONUÇ'!$B$6:$H$95,6,0))</f>
      </c>
      <c r="G30" s="35" t="str">
        <f>IF(OR(E30="",F30="DQ",F30="DNF",F30="DNS",F30=""),"-",VLOOKUP(C30,'FERDİ SONUÇ'!$B$6:$H$95,7,0))</f>
        <v>-</v>
      </c>
      <c r="H30" s="30"/>
    </row>
    <row r="31" spans="1:8" ht="12.75" customHeight="1">
      <c r="A31" s="38"/>
      <c r="B31" s="40"/>
      <c r="C31" s="64">
        <f>IF(A32="","",INDEX('TAKIM KAYIT'!$C$6:$C$911,MATCH(C32,'TAKIM KAYIT'!$C$6:$C$911,0)-1))</f>
      </c>
      <c r="D31" s="41">
        <f>IF(ISERROR(VLOOKUP($C31,'START LİSTE'!$B$6:$G$211,2,0)),"",VLOOKUP($C31,'START LİSTE'!$B$6:$G$211,2,0))</f>
      </c>
      <c r="E31" s="42">
        <f>IF(ISERROR(VLOOKUP($C31,'START LİSTE'!$B$6:$G$211,4,0)),"",VLOOKUP($C31,'START LİSTE'!$B$6:$G$211,4,0))</f>
      </c>
      <c r="F31" s="108">
        <f>IF(ISERROR(VLOOKUP($C31,'FERDİ SONUÇ'!$B$6:$H$95,6,0)),"",VLOOKUP($C31,'FERDİ SONUÇ'!$B$6:$H$95,6,0))</f>
      </c>
      <c r="G31" s="44" t="str">
        <f>IF(OR(E31="",F31="DQ",F31="DNF",F31="DNS",F31=""),"-",VLOOKUP(C31,'FERDİ SONUÇ'!$B$6:$H$95,7,0))</f>
        <v>-</v>
      </c>
      <c r="H31" s="39"/>
    </row>
    <row r="32" spans="1:8" ht="12.75" customHeight="1">
      <c r="A32" s="70">
        <f>IF(ISERROR(SMALL('TAKIM KAYIT'!$A$6:$A$911,5)),"",SMALL('TAKIM KAYIT'!$A$6:$A$911,5))</f>
      </c>
      <c r="B32" s="40">
        <f>IF(A32="","",VLOOKUP(A32,'TAKIM KAYIT'!$A$6:$J$911,2,FALSE))</f>
      </c>
      <c r="C32" s="64">
        <f>IF(A32="","",VLOOKUP(A32,'TAKIM KAYIT'!$A$6:$J$911,3,FALSE))</f>
      </c>
      <c r="D32" s="41">
        <f>IF(ISERROR(VLOOKUP($C32,'START LİSTE'!$B$6:$G$211,2,0)),"",VLOOKUP($C32,'START LİSTE'!$B$6:$G$211,2,0))</f>
      </c>
      <c r="E32" s="42">
        <f>IF(ISERROR(VLOOKUP($C32,'START LİSTE'!$B$6:$G$211,4,0)),"",VLOOKUP($C32,'START LİSTE'!$B$6:$G$211,4,0))</f>
      </c>
      <c r="F32" s="108">
        <f>IF(ISERROR(VLOOKUP($C32,'FERDİ SONUÇ'!$B$6:$H$95,6,0)),"",VLOOKUP($C32,'FERDİ SONUÇ'!$B$6:$H$95,6,0))</f>
      </c>
      <c r="G32" s="44" t="str">
        <f>IF(OR(E32="",F32="DQ",F32="DNF",F32="DNS",F32=""),"-",VLOOKUP(C32,'FERDİ SONUÇ'!$B$6:$H$95,7,0))</f>
        <v>-</v>
      </c>
      <c r="H32" s="57">
        <f>IF(A32="","",VLOOKUP(A32,'TAKIM KAYIT'!$A$6:$K$911,10,FALSE))</f>
      </c>
    </row>
    <row r="33" spans="1:8" ht="12.75" customHeight="1">
      <c r="A33" s="38"/>
      <c r="B33" s="40"/>
      <c r="C33" s="64">
        <f>IF(A32="","",INDEX('TAKIM KAYIT'!$C$6:$C$911,MATCH(C32,'TAKIM KAYIT'!$C$6:$C$911,0)+1))</f>
      </c>
      <c r="D33" s="41">
        <f>IF(ISERROR(VLOOKUP($C33,'START LİSTE'!$B$6:$G$211,2,0)),"",VLOOKUP($C33,'START LİSTE'!$B$6:$G$211,2,0))</f>
      </c>
      <c r="E33" s="42">
        <f>IF(ISERROR(VLOOKUP($C33,'START LİSTE'!$B$6:$G$211,4,0)),"",VLOOKUP($C33,'START LİSTE'!$B$6:$G$211,4,0))</f>
      </c>
      <c r="F33" s="108">
        <f>IF(ISERROR(VLOOKUP($C33,'FERDİ SONUÇ'!$B$6:$H$95,6,0)),"",VLOOKUP($C33,'FERDİ SONUÇ'!$B$6:$H$95,6,0))</f>
      </c>
      <c r="G33" s="44" t="str">
        <f>IF(OR(E33="",F33="DQ",F33="DNF",F33="DNS",F33=""),"-",VLOOKUP(C33,'FERDİ SONUÇ'!$B$6:$H$95,7,0))</f>
        <v>-</v>
      </c>
      <c r="H33" s="39"/>
    </row>
    <row r="34" spans="1:8" ht="12.75" customHeight="1">
      <c r="A34" s="38"/>
      <c r="B34" s="40"/>
      <c r="C34" s="64">
        <f>IF(A32="","",INDEX('TAKIM KAYIT'!$C$6:$C$911,MATCH(C32,'TAKIM KAYIT'!$C$6:$C$911,0)+2))</f>
      </c>
      <c r="D34" s="41">
        <f>IF(ISERROR(VLOOKUP($C34,'START LİSTE'!$B$6:$G$211,2,0)),"",VLOOKUP($C34,'START LİSTE'!$B$6:$G$211,2,0))</f>
      </c>
      <c r="E34" s="42">
        <f>IF(ISERROR(VLOOKUP($C34,'START LİSTE'!$B$6:$G$211,4,0)),"",VLOOKUP($C34,'START LİSTE'!$B$6:$G$211,4,0))</f>
      </c>
      <c r="F34" s="108">
        <f>IF(ISERROR(VLOOKUP($C34,'FERDİ SONUÇ'!$B$6:$H$95,6,0)),"",VLOOKUP($C34,'FERDİ SONUÇ'!$B$6:$H$95,6,0))</f>
      </c>
      <c r="G34" s="44" t="str">
        <f>IF(OR(E34="",F34="DQ",F34="DNF",F34="DNS",F34=""),"-",VLOOKUP(C34,'FERDİ SONUÇ'!$B$6:$H$95,7,0))</f>
        <v>-</v>
      </c>
      <c r="H34" s="39"/>
    </row>
    <row r="35" spans="1:8" ht="12.75" customHeight="1">
      <c r="A35" s="45"/>
      <c r="B35" s="47"/>
      <c r="C35" s="66">
        <f>IF(A32="","",INDEX('TAKIM KAYIT'!$C$6:$C$911,MATCH(C32,'TAKIM KAYIT'!$C$6:$C$911,0)+3))</f>
      </c>
      <c r="D35" s="48">
        <f>IF(ISERROR(VLOOKUP($C35,'START LİSTE'!$B$6:$G$211,2,0)),"",VLOOKUP($C35,'START LİSTE'!$B$6:$G$211,2,0))</f>
      </c>
      <c r="E35" s="49">
        <f>IF(ISERROR(VLOOKUP($C35,'START LİSTE'!$B$6:$G$211,4,0)),"",VLOOKUP($C35,'START LİSTE'!$B$6:$G$211,4,0))</f>
      </c>
      <c r="F35" s="109">
        <f>IF(ISERROR(VLOOKUP($C35,'FERDİ SONUÇ'!$B$6:$H$95,6,0)),"",VLOOKUP($C35,'FERDİ SONUÇ'!$B$6:$H$95,6,0))</f>
      </c>
      <c r="G35" s="51" t="str">
        <f>IF(OR(E35="",F35="DQ",F35="DNF",F35="DNS",F35=""),"-",VLOOKUP(C35,'FERDİ SONUÇ'!$B$6:$H$95,7,0))</f>
        <v>-</v>
      </c>
      <c r="H35" s="46"/>
    </row>
    <row r="36" spans="1:8" ht="12.75" customHeight="1">
      <c r="A36" s="29"/>
      <c r="B36" s="31"/>
      <c r="C36" s="62">
        <f>IF(A38="","",INDEX('TAKIM KAYIT'!$C$6:$C$911,MATCH(C38,'TAKIM KAYIT'!$C$6:$C$911,0)-2))</f>
      </c>
      <c r="D36" s="32">
        <f>IF(ISERROR(VLOOKUP($C36,'START LİSTE'!$B$6:$G$211,2,0)),"",VLOOKUP($C36,'START LİSTE'!$B$6:$G$211,2,0))</f>
      </c>
      <c r="E36" s="33">
        <f>IF(ISERROR(VLOOKUP($C36,'START LİSTE'!$B$6:$G$211,4,0)),"",VLOOKUP($C36,'START LİSTE'!$B$6:$G$211,4,0))</f>
      </c>
      <c r="F36" s="107">
        <f>IF(ISERROR(VLOOKUP($C36,'FERDİ SONUÇ'!$B$6:$H$95,6,0)),"",VLOOKUP($C36,'FERDİ SONUÇ'!$B$6:$H$95,6,0))</f>
      </c>
      <c r="G36" s="35" t="str">
        <f>IF(OR(E36="",F36="DQ",F36="DNF",F36="DNS",F36=""),"-",VLOOKUP(C36,'FERDİ SONUÇ'!$B$6:$H$95,7,0))</f>
        <v>-</v>
      </c>
      <c r="H36" s="30"/>
    </row>
    <row r="37" spans="1:8" ht="12.75" customHeight="1">
      <c r="A37" s="38"/>
      <c r="B37" s="40"/>
      <c r="C37" s="64">
        <f>IF(A38="","",INDEX('TAKIM KAYIT'!$C$6:$C$911,MATCH(C38,'TAKIM KAYIT'!$C$6:$C$911,0)-1))</f>
      </c>
      <c r="D37" s="41">
        <f>IF(ISERROR(VLOOKUP($C37,'START LİSTE'!$B$6:$G$211,2,0)),"",VLOOKUP($C37,'START LİSTE'!$B$6:$G$211,2,0))</f>
      </c>
      <c r="E37" s="42">
        <f>IF(ISERROR(VLOOKUP($C37,'START LİSTE'!$B$6:$G$211,4,0)),"",VLOOKUP($C37,'START LİSTE'!$B$6:$G$211,4,0))</f>
      </c>
      <c r="F37" s="108">
        <f>IF(ISERROR(VLOOKUP($C37,'FERDİ SONUÇ'!$B$6:$H$95,6,0)),"",VLOOKUP($C37,'FERDİ SONUÇ'!$B$6:$H$95,6,0))</f>
      </c>
      <c r="G37" s="44" t="str">
        <f>IF(OR(E37="",F37="DQ",F37="DNF",F37="DNS",F37=""),"-",VLOOKUP(C37,'FERDİ SONUÇ'!$B$6:$H$95,7,0))</f>
        <v>-</v>
      </c>
      <c r="H37" s="39"/>
    </row>
    <row r="38" spans="1:8" ht="12.75" customHeight="1">
      <c r="A38" s="70">
        <f>IF(ISERROR(SMALL('TAKIM KAYIT'!$A$6:$A$911,6)),"",SMALL('TAKIM KAYIT'!$A$6:$A$911,6))</f>
      </c>
      <c r="B38" s="40">
        <f>IF(A38="","",VLOOKUP(A38,'TAKIM KAYIT'!$A$6:$J$911,2,FALSE))</f>
      </c>
      <c r="C38" s="64">
        <f>IF(A38="","",VLOOKUP(A38,'TAKIM KAYIT'!$A$6:$J$911,3,FALSE))</f>
      </c>
      <c r="D38" s="41">
        <f>IF(ISERROR(VLOOKUP($C38,'START LİSTE'!$B$6:$G$211,2,0)),"",VLOOKUP($C38,'START LİSTE'!$B$6:$G$211,2,0))</f>
      </c>
      <c r="E38" s="42">
        <f>IF(ISERROR(VLOOKUP($C38,'START LİSTE'!$B$6:$G$211,4,0)),"",VLOOKUP($C38,'START LİSTE'!$B$6:$G$211,4,0))</f>
      </c>
      <c r="F38" s="108">
        <f>IF(ISERROR(VLOOKUP($C38,'FERDİ SONUÇ'!$B$6:$H$95,6,0)),"",VLOOKUP($C38,'FERDİ SONUÇ'!$B$6:$H$95,6,0))</f>
      </c>
      <c r="G38" s="44" t="str">
        <f>IF(OR(E38="",F38="DQ",F38="DNF",F38="DNS",F38=""),"-",VLOOKUP(C38,'FERDİ SONUÇ'!$B$6:$H$95,7,0))</f>
        <v>-</v>
      </c>
      <c r="H38" s="57">
        <f>IF(A38="","",VLOOKUP(A38,'TAKIM KAYIT'!$A$6:$K$911,10,FALSE))</f>
      </c>
    </row>
    <row r="39" spans="1:8" ht="12.75" customHeight="1">
      <c r="A39" s="38"/>
      <c r="B39" s="40"/>
      <c r="C39" s="64">
        <f>IF(A38="","",INDEX('TAKIM KAYIT'!$C$6:$C$911,MATCH(C38,'TAKIM KAYIT'!$C$6:$C$911,0)+1))</f>
      </c>
      <c r="D39" s="41">
        <f>IF(ISERROR(VLOOKUP($C39,'START LİSTE'!$B$6:$G$211,2,0)),"",VLOOKUP($C39,'START LİSTE'!$B$6:$G$211,2,0))</f>
      </c>
      <c r="E39" s="42">
        <f>IF(ISERROR(VLOOKUP($C39,'START LİSTE'!$B$6:$G$211,4,0)),"",VLOOKUP($C39,'START LİSTE'!$B$6:$G$211,4,0))</f>
      </c>
      <c r="F39" s="108">
        <f>IF(ISERROR(VLOOKUP($C39,'FERDİ SONUÇ'!$B$6:$H$95,6,0)),"",VLOOKUP($C39,'FERDİ SONUÇ'!$B$6:$H$95,6,0))</f>
      </c>
      <c r="G39" s="44" t="str">
        <f>IF(OR(E39="",F39="DQ",F39="DNF",F39="DNS",F39=""),"-",VLOOKUP(C39,'FERDİ SONUÇ'!$B$6:$H$95,7,0))</f>
        <v>-</v>
      </c>
      <c r="H39" s="39"/>
    </row>
    <row r="40" spans="1:8" ht="12.75" customHeight="1">
      <c r="A40" s="38"/>
      <c r="B40" s="40"/>
      <c r="C40" s="64">
        <f>IF(A38="","",INDEX('TAKIM KAYIT'!$C$6:$C$911,MATCH(C38,'TAKIM KAYIT'!$C$6:$C$911,0)+2))</f>
      </c>
      <c r="D40" s="41">
        <f>IF(ISERROR(VLOOKUP($C40,'START LİSTE'!$B$6:$G$211,2,0)),"",VLOOKUP($C40,'START LİSTE'!$B$6:$G$211,2,0))</f>
      </c>
      <c r="E40" s="42">
        <f>IF(ISERROR(VLOOKUP($C40,'START LİSTE'!$B$6:$G$211,4,0)),"",VLOOKUP($C40,'START LİSTE'!$B$6:$G$211,4,0))</f>
      </c>
      <c r="F40" s="108">
        <f>IF(ISERROR(VLOOKUP($C40,'FERDİ SONUÇ'!$B$6:$H$95,6,0)),"",VLOOKUP($C40,'FERDİ SONUÇ'!$B$6:$H$95,6,0))</f>
      </c>
      <c r="G40" s="44" t="str">
        <f>IF(OR(E40="",F40="DQ",F40="DNF",F40="DNS",F40=""),"-",VLOOKUP(C40,'FERDİ SONUÇ'!$B$6:$H$95,7,0))</f>
        <v>-</v>
      </c>
      <c r="H40" s="39"/>
    </row>
    <row r="41" spans="1:8" ht="12.75" customHeight="1">
      <c r="A41" s="45"/>
      <c r="B41" s="47"/>
      <c r="C41" s="66">
        <f>IF(A38="","",INDEX('TAKIM KAYIT'!$C$6:$C$911,MATCH(C38,'TAKIM KAYIT'!$C$6:$C$911,0)+3))</f>
      </c>
      <c r="D41" s="48">
        <f>IF(ISERROR(VLOOKUP($C41,'START LİSTE'!$B$6:$G$211,2,0)),"",VLOOKUP($C41,'START LİSTE'!$B$6:$G$211,2,0))</f>
      </c>
      <c r="E41" s="49">
        <f>IF(ISERROR(VLOOKUP($C41,'START LİSTE'!$B$6:$G$211,4,0)),"",VLOOKUP($C41,'START LİSTE'!$B$6:$G$211,4,0))</f>
      </c>
      <c r="F41" s="109">
        <f>IF(ISERROR(VLOOKUP($C41,'FERDİ SONUÇ'!$B$6:$H$95,6,0)),"",VLOOKUP($C41,'FERDİ SONUÇ'!$B$6:$H$95,6,0))</f>
      </c>
      <c r="G41" s="51" t="str">
        <f>IF(OR(E41="",F41="DQ",F41="DNF",F41="DNS",F41=""),"-",VLOOKUP(C41,'FERDİ SONUÇ'!$B$6:$H$95,7,0))</f>
        <v>-</v>
      </c>
      <c r="H41" s="46"/>
    </row>
    <row r="42" spans="1:8" ht="12.75" customHeight="1">
      <c r="A42" s="29"/>
      <c r="B42" s="31"/>
      <c r="C42" s="62">
        <f>IF(A44="","",INDEX('TAKIM KAYIT'!$C$6:$C$911,MATCH(C44,'TAKIM KAYIT'!$C$6:$C$911,0)-2))</f>
      </c>
      <c r="D42" s="32">
        <f>IF(ISERROR(VLOOKUP($C42,'START LİSTE'!$B$6:$G$211,2,0)),"",VLOOKUP($C42,'START LİSTE'!$B$6:$G$211,2,0))</f>
      </c>
      <c r="E42" s="33">
        <f>IF(ISERROR(VLOOKUP($C42,'START LİSTE'!$B$6:$G$211,4,0)),"",VLOOKUP($C42,'START LİSTE'!$B$6:$G$211,4,0))</f>
      </c>
      <c r="F42" s="107">
        <f>IF(ISERROR(VLOOKUP($C42,'FERDİ SONUÇ'!$B$6:$H$95,6,0)),"",VLOOKUP($C42,'FERDİ SONUÇ'!$B$6:$H$95,6,0))</f>
      </c>
      <c r="G42" s="35" t="str">
        <f>IF(OR(E42="",F42="DQ",F42="DNF",F42="DNS",F42=""),"-",VLOOKUP(C42,'FERDİ SONUÇ'!$B$6:$H$95,7,0))</f>
        <v>-</v>
      </c>
      <c r="H42" s="30"/>
    </row>
    <row r="43" spans="1:8" ht="12.75" customHeight="1">
      <c r="A43" s="38"/>
      <c r="B43" s="40"/>
      <c r="C43" s="64">
        <f>IF(A44="","",INDEX('TAKIM KAYIT'!$C$6:$C$911,MATCH(C44,'TAKIM KAYIT'!$C$6:$C$911,0)-1))</f>
      </c>
      <c r="D43" s="41">
        <f>IF(ISERROR(VLOOKUP($C43,'START LİSTE'!$B$6:$G$211,2,0)),"",VLOOKUP($C43,'START LİSTE'!$B$6:$G$211,2,0))</f>
      </c>
      <c r="E43" s="42">
        <f>IF(ISERROR(VLOOKUP($C43,'START LİSTE'!$B$6:$G$211,4,0)),"",VLOOKUP($C43,'START LİSTE'!$B$6:$G$211,4,0))</f>
      </c>
      <c r="F43" s="108">
        <f>IF(ISERROR(VLOOKUP($C43,'FERDİ SONUÇ'!$B$6:$H$95,6,0)),"",VLOOKUP($C43,'FERDİ SONUÇ'!$B$6:$H$95,6,0))</f>
      </c>
      <c r="G43" s="44" t="str">
        <f>IF(OR(E43="",F43="DQ",F43="DNF",F43="DNS",F43=""),"-",VLOOKUP(C43,'FERDİ SONUÇ'!$B$6:$H$95,7,0))</f>
        <v>-</v>
      </c>
      <c r="H43" s="39"/>
    </row>
    <row r="44" spans="1:8" ht="12.75" customHeight="1">
      <c r="A44" s="70">
        <f>IF(ISERROR(SMALL('TAKIM KAYIT'!$A$6:$A$911,7)),"",SMALL('TAKIM KAYIT'!$A$6:$A$911,7))</f>
      </c>
      <c r="B44" s="40">
        <f>IF(A44="","",VLOOKUP(A44,'TAKIM KAYIT'!$A$6:$J$911,2,FALSE))</f>
      </c>
      <c r="C44" s="64">
        <f>IF(A44="","",VLOOKUP(A44,'TAKIM KAYIT'!$A$6:$J$911,3,FALSE))</f>
      </c>
      <c r="D44" s="41">
        <f>IF(ISERROR(VLOOKUP($C44,'START LİSTE'!$B$6:$G$211,2,0)),"",VLOOKUP($C44,'START LİSTE'!$B$6:$G$211,2,0))</f>
      </c>
      <c r="E44" s="42">
        <f>IF(ISERROR(VLOOKUP($C44,'START LİSTE'!$B$6:$G$211,4,0)),"",VLOOKUP($C44,'START LİSTE'!$B$6:$G$211,4,0))</f>
      </c>
      <c r="F44" s="108">
        <f>IF(ISERROR(VLOOKUP($C44,'FERDİ SONUÇ'!$B$6:$H$95,6,0)),"",VLOOKUP($C44,'FERDİ SONUÇ'!$B$6:$H$95,6,0))</f>
      </c>
      <c r="G44" s="44" t="str">
        <f>IF(OR(E44="",F44="DQ",F44="DNF",F44="DNS",F44=""),"-",VLOOKUP(C44,'FERDİ SONUÇ'!$B$6:$H$95,7,0))</f>
        <v>-</v>
      </c>
      <c r="H44" s="57">
        <f>IF(A44="","",VLOOKUP(A44,'TAKIM KAYIT'!$A$6:$K$911,10,FALSE))</f>
      </c>
    </row>
    <row r="45" spans="1:8" ht="12.75" customHeight="1">
      <c r="A45" s="38"/>
      <c r="B45" s="40"/>
      <c r="C45" s="64">
        <f>IF(A44="","",INDEX('TAKIM KAYIT'!$C$6:$C$911,MATCH(C44,'TAKIM KAYIT'!$C$6:$C$911,0)+1))</f>
      </c>
      <c r="D45" s="41">
        <f>IF(ISERROR(VLOOKUP($C45,'START LİSTE'!$B$6:$G$211,2,0)),"",VLOOKUP($C45,'START LİSTE'!$B$6:$G$211,2,0))</f>
      </c>
      <c r="E45" s="42">
        <f>IF(ISERROR(VLOOKUP($C45,'START LİSTE'!$B$6:$G$211,4,0)),"",VLOOKUP($C45,'START LİSTE'!$B$6:$G$211,4,0))</f>
      </c>
      <c r="F45" s="108">
        <f>IF(ISERROR(VLOOKUP($C45,'FERDİ SONUÇ'!$B$6:$H$95,6,0)),"",VLOOKUP($C45,'FERDİ SONUÇ'!$B$6:$H$95,6,0))</f>
      </c>
      <c r="G45" s="44" t="str">
        <f>IF(OR(E45="",F45="DQ",F45="DNF",F45="DNS",F45=""),"-",VLOOKUP(C45,'FERDİ SONUÇ'!$B$6:$H$95,7,0))</f>
        <v>-</v>
      </c>
      <c r="H45" s="39"/>
    </row>
    <row r="46" spans="1:8" ht="12.75" customHeight="1">
      <c r="A46" s="38"/>
      <c r="B46" s="40"/>
      <c r="C46" s="64">
        <f>IF(A44="","",INDEX('TAKIM KAYIT'!$C$6:$C$911,MATCH(C44,'TAKIM KAYIT'!$C$6:$C$911,0)+2))</f>
      </c>
      <c r="D46" s="41">
        <f>IF(ISERROR(VLOOKUP($C46,'START LİSTE'!$B$6:$G$211,2,0)),"",VLOOKUP($C46,'START LİSTE'!$B$6:$G$211,2,0))</f>
      </c>
      <c r="E46" s="42">
        <f>IF(ISERROR(VLOOKUP($C46,'START LİSTE'!$B$6:$G$211,4,0)),"",VLOOKUP($C46,'START LİSTE'!$B$6:$G$211,4,0))</f>
      </c>
      <c r="F46" s="108">
        <f>IF(ISERROR(VLOOKUP($C46,'FERDİ SONUÇ'!$B$6:$H$95,6,0)),"",VLOOKUP($C46,'FERDİ SONUÇ'!$B$6:$H$95,6,0))</f>
      </c>
      <c r="G46" s="44" t="str">
        <f>IF(OR(E46="",F46="DQ",F46="DNF",F46="DNS",F46=""),"-",VLOOKUP(C46,'FERDİ SONUÇ'!$B$6:$H$95,7,0))</f>
        <v>-</v>
      </c>
      <c r="H46" s="39"/>
    </row>
    <row r="47" spans="1:8" ht="12.75" customHeight="1">
      <c r="A47" s="45"/>
      <c r="B47" s="47"/>
      <c r="C47" s="66">
        <f>IF(A44="","",INDEX('TAKIM KAYIT'!$C$6:$C$911,MATCH(C44,'TAKIM KAYIT'!$C$6:$C$911,0)+3))</f>
      </c>
      <c r="D47" s="48">
        <f>IF(ISERROR(VLOOKUP($C47,'START LİSTE'!$B$6:$G$211,2,0)),"",VLOOKUP($C47,'START LİSTE'!$B$6:$G$211,2,0))</f>
      </c>
      <c r="E47" s="49">
        <f>IF(ISERROR(VLOOKUP($C47,'START LİSTE'!$B$6:$G$211,4,0)),"",VLOOKUP($C47,'START LİSTE'!$B$6:$G$211,4,0))</f>
      </c>
      <c r="F47" s="109">
        <f>IF(ISERROR(VLOOKUP($C47,'FERDİ SONUÇ'!$B$6:$H$95,6,0)),"",VLOOKUP($C47,'FERDİ SONUÇ'!$B$6:$H$95,6,0))</f>
      </c>
      <c r="G47" s="51" t="str">
        <f>IF(OR(E47="",F47="DQ",F47="DNF",F47="DNS",F47=""),"-",VLOOKUP(C47,'FERDİ SONUÇ'!$B$6:$H$95,7,0))</f>
        <v>-</v>
      </c>
      <c r="H47" s="46"/>
    </row>
    <row r="48" spans="1:8" ht="12.75" customHeight="1">
      <c r="A48" s="29"/>
      <c r="B48" s="31"/>
      <c r="C48" s="62">
        <f>IF(A50="","",INDEX('TAKIM KAYIT'!$C$6:$C$911,MATCH(C50,'TAKIM KAYIT'!$C$6:$C$911,0)-2))</f>
      </c>
      <c r="D48" s="32">
        <f>IF(ISERROR(VLOOKUP($C48,'START LİSTE'!$B$6:$G$211,2,0)),"",VLOOKUP($C48,'START LİSTE'!$B$6:$G$211,2,0))</f>
      </c>
      <c r="E48" s="33">
        <f>IF(ISERROR(VLOOKUP($C48,'START LİSTE'!$B$6:$G$211,4,0)),"",VLOOKUP($C48,'START LİSTE'!$B$6:$G$211,4,0))</f>
      </c>
      <c r="F48" s="107">
        <f>IF(ISERROR(VLOOKUP($C48,'FERDİ SONUÇ'!$B$6:$H$95,6,0)),"",VLOOKUP($C48,'FERDİ SONUÇ'!$B$6:$H$95,6,0))</f>
      </c>
      <c r="G48" s="35" t="str">
        <f>IF(OR(E48="",F48="DQ",F48="DNF",F48="DNS",F48=""),"-",VLOOKUP(C48,'FERDİ SONUÇ'!$B$6:$H$95,7,0))</f>
        <v>-</v>
      </c>
      <c r="H48" s="30"/>
    </row>
    <row r="49" spans="1:8" ht="12.75" customHeight="1">
      <c r="A49" s="38"/>
      <c r="B49" s="40"/>
      <c r="C49" s="64">
        <f>IF(A50="","",INDEX('TAKIM KAYIT'!$C$6:$C$911,MATCH(C50,'TAKIM KAYIT'!$C$6:$C$911,0)-1))</f>
      </c>
      <c r="D49" s="41">
        <f>IF(ISERROR(VLOOKUP($C49,'START LİSTE'!$B$6:$G$211,2,0)),"",VLOOKUP($C49,'START LİSTE'!$B$6:$G$211,2,0))</f>
      </c>
      <c r="E49" s="42">
        <f>IF(ISERROR(VLOOKUP($C49,'START LİSTE'!$B$6:$G$211,4,0)),"",VLOOKUP($C49,'START LİSTE'!$B$6:$G$211,4,0))</f>
      </c>
      <c r="F49" s="108">
        <f>IF(ISERROR(VLOOKUP($C49,'FERDİ SONUÇ'!$B$6:$H$95,6,0)),"",VLOOKUP($C49,'FERDİ SONUÇ'!$B$6:$H$95,6,0))</f>
      </c>
      <c r="G49" s="44" t="str">
        <f>IF(OR(E49="",F49="DQ",F49="DNF",F49="DNS",F49=""),"-",VLOOKUP(C49,'FERDİ SONUÇ'!$B$6:$H$95,7,0))</f>
        <v>-</v>
      </c>
      <c r="H49" s="39"/>
    </row>
    <row r="50" spans="1:8" ht="12.75" customHeight="1">
      <c r="A50" s="70">
        <f>IF(ISERROR(SMALL('TAKIM KAYIT'!$A$6:$A$911,8)),"",SMALL('TAKIM KAYIT'!$A$6:$A$911,8))</f>
      </c>
      <c r="B50" s="40">
        <f>IF(A50="","",VLOOKUP(A50,'TAKIM KAYIT'!$A$6:$J$911,2,FALSE))</f>
      </c>
      <c r="C50" s="64">
        <f>IF(A50="","",VLOOKUP(A50,'TAKIM KAYIT'!$A$6:$J$911,3,FALSE))</f>
      </c>
      <c r="D50" s="41">
        <f>IF(ISERROR(VLOOKUP($C50,'START LİSTE'!$B$6:$G$211,2,0)),"",VLOOKUP($C50,'START LİSTE'!$B$6:$G$211,2,0))</f>
      </c>
      <c r="E50" s="42">
        <f>IF(ISERROR(VLOOKUP($C50,'START LİSTE'!$B$6:$G$211,4,0)),"",VLOOKUP($C50,'START LİSTE'!$B$6:$G$211,4,0))</f>
      </c>
      <c r="F50" s="108">
        <f>IF(ISERROR(VLOOKUP($C50,'FERDİ SONUÇ'!$B$6:$H$95,6,0)),"",VLOOKUP($C50,'FERDİ SONUÇ'!$B$6:$H$95,6,0))</f>
      </c>
      <c r="G50" s="44" t="str">
        <f>IF(OR(E50="",F50="DQ",F50="DNF",F50="DNS",F50=""),"-",VLOOKUP(C50,'FERDİ SONUÇ'!$B$6:$H$95,7,0))</f>
        <v>-</v>
      </c>
      <c r="H50" s="57">
        <f>IF(A50="","",VLOOKUP(A50,'TAKIM KAYIT'!$A$6:$K$911,10,FALSE))</f>
      </c>
    </row>
    <row r="51" spans="1:8" ht="12.75" customHeight="1">
      <c r="A51" s="38"/>
      <c r="B51" s="40"/>
      <c r="C51" s="64">
        <f>IF(A50="","",INDEX('TAKIM KAYIT'!$C$6:$C$911,MATCH(C50,'TAKIM KAYIT'!$C$6:$C$911,0)+1))</f>
      </c>
      <c r="D51" s="41">
        <f>IF(ISERROR(VLOOKUP($C51,'START LİSTE'!$B$6:$G$211,2,0)),"",VLOOKUP($C51,'START LİSTE'!$B$6:$G$211,2,0))</f>
      </c>
      <c r="E51" s="42">
        <f>IF(ISERROR(VLOOKUP($C51,'START LİSTE'!$B$6:$G$211,4,0)),"",VLOOKUP($C51,'START LİSTE'!$B$6:$G$211,4,0))</f>
      </c>
      <c r="F51" s="108">
        <f>IF(ISERROR(VLOOKUP($C51,'FERDİ SONUÇ'!$B$6:$H$95,6,0)),"",VLOOKUP($C51,'FERDİ SONUÇ'!$B$6:$H$95,6,0))</f>
      </c>
      <c r="G51" s="44" t="str">
        <f>IF(OR(E51="",F51="DQ",F51="DNF",F51="DNS",F51=""),"-",VLOOKUP(C51,'FERDİ SONUÇ'!$B$6:$H$95,7,0))</f>
        <v>-</v>
      </c>
      <c r="H51" s="39"/>
    </row>
    <row r="52" spans="1:8" ht="12.75" customHeight="1">
      <c r="A52" s="38"/>
      <c r="B52" s="40"/>
      <c r="C52" s="64">
        <f>IF(A50="","",INDEX('TAKIM KAYIT'!$C$6:$C$911,MATCH(C50,'TAKIM KAYIT'!$C$6:$C$911,0)+2))</f>
      </c>
      <c r="D52" s="41">
        <f>IF(ISERROR(VLOOKUP($C52,'START LİSTE'!$B$6:$G$211,2,0)),"",VLOOKUP($C52,'START LİSTE'!$B$6:$G$211,2,0))</f>
      </c>
      <c r="E52" s="42">
        <f>IF(ISERROR(VLOOKUP($C52,'START LİSTE'!$B$6:$G$211,4,0)),"",VLOOKUP($C52,'START LİSTE'!$B$6:$G$211,4,0))</f>
      </c>
      <c r="F52" s="108">
        <f>IF(ISERROR(VLOOKUP($C52,'FERDİ SONUÇ'!$B$6:$H$95,6,0)),"",VLOOKUP($C52,'FERDİ SONUÇ'!$B$6:$H$95,6,0))</f>
      </c>
      <c r="G52" s="44" t="str">
        <f>IF(OR(E52="",F52="DQ",F52="DNF",F52="DNS",F52=""),"-",VLOOKUP(C52,'FERDİ SONUÇ'!$B$6:$H$95,7,0))</f>
        <v>-</v>
      </c>
      <c r="H52" s="39"/>
    </row>
    <row r="53" spans="1:8" ht="12.75" customHeight="1">
      <c r="A53" s="45"/>
      <c r="B53" s="47"/>
      <c r="C53" s="66">
        <f>IF(A50="","",INDEX('TAKIM KAYIT'!$C$6:$C$911,MATCH(C50,'TAKIM KAYIT'!$C$6:$C$911,0)+3))</f>
      </c>
      <c r="D53" s="48">
        <f>IF(ISERROR(VLOOKUP($C53,'START LİSTE'!$B$6:$G$211,2,0)),"",VLOOKUP($C53,'START LİSTE'!$B$6:$G$211,2,0))</f>
      </c>
      <c r="E53" s="49">
        <f>IF(ISERROR(VLOOKUP($C53,'START LİSTE'!$B$6:$G$211,4,0)),"",VLOOKUP($C53,'START LİSTE'!$B$6:$G$211,4,0))</f>
      </c>
      <c r="F53" s="109">
        <f>IF(ISERROR(VLOOKUP($C53,'FERDİ SONUÇ'!$B$6:$H$95,6,0)),"",VLOOKUP($C53,'FERDİ SONUÇ'!$B$6:$H$95,6,0))</f>
      </c>
      <c r="G53" s="51" t="str">
        <f>IF(OR(E53="",F53="DQ",F53="DNF",F53="DNS",F53=""),"-",VLOOKUP(C53,'FERDİ SONUÇ'!$B$6:$H$95,7,0))</f>
        <v>-</v>
      </c>
      <c r="H53" s="46"/>
    </row>
    <row r="54" spans="1:8" ht="12.75" customHeight="1">
      <c r="A54" s="29"/>
      <c r="B54" s="31"/>
      <c r="C54" s="62">
        <f>IF(A56="","",INDEX('TAKIM KAYIT'!$C$6:$C$911,MATCH(C56,'TAKIM KAYIT'!$C$6:$C$911,0)-2))</f>
      </c>
      <c r="D54" s="32">
        <f>IF(ISERROR(VLOOKUP($C54,'START LİSTE'!$B$6:$G$211,2,0)),"",VLOOKUP($C54,'START LİSTE'!$B$6:$G$211,2,0))</f>
      </c>
      <c r="E54" s="33">
        <f>IF(ISERROR(VLOOKUP($C54,'START LİSTE'!$B$6:$G$211,4,0)),"",VLOOKUP($C54,'START LİSTE'!$B$6:$G$211,4,0))</f>
      </c>
      <c r="F54" s="107">
        <f>IF(ISERROR(VLOOKUP($C54,'FERDİ SONUÇ'!$B$6:$H$95,6,0)),"",VLOOKUP($C54,'FERDİ SONUÇ'!$B$6:$H$95,6,0))</f>
      </c>
      <c r="G54" s="35" t="str">
        <f>IF(OR(E54="",F54="DQ",F54="DNF",F54="DNS",F54=""),"-",VLOOKUP(C54,'FERDİ SONUÇ'!$B$6:$H$95,7,0))</f>
        <v>-</v>
      </c>
      <c r="H54" s="30"/>
    </row>
    <row r="55" spans="1:8" ht="12.75" customHeight="1">
      <c r="A55" s="38"/>
      <c r="B55" s="40"/>
      <c r="C55" s="64">
        <f>IF(A56="","",INDEX('TAKIM KAYIT'!$C$6:$C$911,MATCH(C56,'TAKIM KAYIT'!$C$6:$C$911,0)-1))</f>
      </c>
      <c r="D55" s="41">
        <f>IF(ISERROR(VLOOKUP($C55,'START LİSTE'!$B$6:$G$211,2,0)),"",VLOOKUP($C55,'START LİSTE'!$B$6:$G$211,2,0))</f>
      </c>
      <c r="E55" s="42">
        <f>IF(ISERROR(VLOOKUP($C55,'START LİSTE'!$B$6:$G$211,4,0)),"",VLOOKUP($C55,'START LİSTE'!$B$6:$G$211,4,0))</f>
      </c>
      <c r="F55" s="108">
        <f>IF(ISERROR(VLOOKUP($C55,'FERDİ SONUÇ'!$B$6:$H$95,6,0)),"",VLOOKUP($C55,'FERDİ SONUÇ'!$B$6:$H$95,6,0))</f>
      </c>
      <c r="G55" s="44" t="str">
        <f>IF(OR(E55="",F55="DQ",F55="DNF",F55="DNS",F55=""),"-",VLOOKUP(C55,'FERDİ SONUÇ'!$B$6:$H$95,7,0))</f>
        <v>-</v>
      </c>
      <c r="H55" s="39"/>
    </row>
    <row r="56" spans="1:8" ht="12.75" customHeight="1">
      <c r="A56" s="70">
        <f>IF(ISERROR(SMALL('TAKIM KAYIT'!$A$6:$A$911,9)),"",SMALL('TAKIM KAYIT'!$A$6:$A$911,9))</f>
      </c>
      <c r="B56" s="40">
        <f>IF(A56="","",VLOOKUP(A56,'TAKIM KAYIT'!$A$6:$J$911,2,FALSE))</f>
      </c>
      <c r="C56" s="64">
        <f>IF(A56="","",VLOOKUP(A56,'TAKIM KAYIT'!$A$6:$J$911,3,FALSE))</f>
      </c>
      <c r="D56" s="41">
        <f>IF(ISERROR(VLOOKUP($C56,'START LİSTE'!$B$6:$G$211,2,0)),"",VLOOKUP($C56,'START LİSTE'!$B$6:$G$211,2,0))</f>
      </c>
      <c r="E56" s="42">
        <f>IF(ISERROR(VLOOKUP($C56,'START LİSTE'!$B$6:$G$211,4,0)),"",VLOOKUP($C56,'START LİSTE'!$B$6:$G$211,4,0))</f>
      </c>
      <c r="F56" s="108">
        <f>IF(ISERROR(VLOOKUP($C56,'FERDİ SONUÇ'!$B$6:$H$95,6,0)),"",VLOOKUP($C56,'FERDİ SONUÇ'!$B$6:$H$95,6,0))</f>
      </c>
      <c r="G56" s="44" t="str">
        <f>IF(OR(E56="",F56="DQ",F56="DNF",F56="DNS",F56=""),"-",VLOOKUP(C56,'FERDİ SONUÇ'!$B$6:$H$95,7,0))</f>
        <v>-</v>
      </c>
      <c r="H56" s="57">
        <f>IF(A56="","",VLOOKUP(A56,'TAKIM KAYIT'!$A$6:$K$911,10,FALSE))</f>
      </c>
    </row>
    <row r="57" spans="1:8" ht="12.75" customHeight="1">
      <c r="A57" s="38"/>
      <c r="B57" s="40"/>
      <c r="C57" s="64">
        <f>IF(A56="","",INDEX('TAKIM KAYIT'!$C$6:$C$911,MATCH(C56,'TAKIM KAYIT'!$C$6:$C$911,0)+1))</f>
      </c>
      <c r="D57" s="41">
        <f>IF(ISERROR(VLOOKUP($C57,'START LİSTE'!$B$6:$G$211,2,0)),"",VLOOKUP($C57,'START LİSTE'!$B$6:$G$211,2,0))</f>
      </c>
      <c r="E57" s="42">
        <f>IF(ISERROR(VLOOKUP($C57,'START LİSTE'!$B$6:$G$211,4,0)),"",VLOOKUP($C57,'START LİSTE'!$B$6:$G$211,4,0))</f>
      </c>
      <c r="F57" s="108">
        <f>IF(ISERROR(VLOOKUP($C57,'FERDİ SONUÇ'!$B$6:$H$95,6,0)),"",VLOOKUP($C57,'FERDİ SONUÇ'!$B$6:$H$95,6,0))</f>
      </c>
      <c r="G57" s="44" t="str">
        <f>IF(OR(E57="",F57="DQ",F57="DNF",F57="DNS",F57=""),"-",VLOOKUP(C57,'FERDİ SONUÇ'!$B$6:$H$95,7,0))</f>
        <v>-</v>
      </c>
      <c r="H57" s="39"/>
    </row>
    <row r="58" spans="1:8" ht="12.75" customHeight="1">
      <c r="A58" s="38"/>
      <c r="B58" s="40"/>
      <c r="C58" s="64">
        <f>IF(A56="","",INDEX('TAKIM KAYIT'!$C$6:$C$911,MATCH(C56,'TAKIM KAYIT'!$C$6:$C$911,0)+2))</f>
      </c>
      <c r="D58" s="41">
        <f>IF(ISERROR(VLOOKUP($C58,'START LİSTE'!$B$6:$G$211,2,0)),"",VLOOKUP($C58,'START LİSTE'!$B$6:$G$211,2,0))</f>
      </c>
      <c r="E58" s="42">
        <f>IF(ISERROR(VLOOKUP($C58,'START LİSTE'!$B$6:$G$211,4,0)),"",VLOOKUP($C58,'START LİSTE'!$B$6:$G$211,4,0))</f>
      </c>
      <c r="F58" s="108">
        <f>IF(ISERROR(VLOOKUP($C58,'FERDİ SONUÇ'!$B$6:$H$95,6,0)),"",VLOOKUP($C58,'FERDİ SONUÇ'!$B$6:$H$95,6,0))</f>
      </c>
      <c r="G58" s="44" t="str">
        <f>IF(OR(E58="",F58="DQ",F58="DNF",F58="DNS",F58=""),"-",VLOOKUP(C58,'FERDİ SONUÇ'!$B$6:$H$95,7,0))</f>
        <v>-</v>
      </c>
      <c r="H58" s="39"/>
    </row>
    <row r="59" spans="1:8" ht="12.75" customHeight="1">
      <c r="A59" s="45"/>
      <c r="B59" s="47"/>
      <c r="C59" s="66">
        <f>IF(A56="","",INDEX('TAKIM KAYIT'!$C$6:$C$911,MATCH(C56,'TAKIM KAYIT'!$C$6:$C$911,0)+3))</f>
      </c>
      <c r="D59" s="48">
        <f>IF(ISERROR(VLOOKUP($C59,'START LİSTE'!$B$6:$G$211,2,0)),"",VLOOKUP($C59,'START LİSTE'!$B$6:$G$211,2,0))</f>
      </c>
      <c r="E59" s="49">
        <f>IF(ISERROR(VLOOKUP($C59,'START LİSTE'!$B$6:$G$211,4,0)),"",VLOOKUP($C59,'START LİSTE'!$B$6:$G$211,4,0))</f>
      </c>
      <c r="F59" s="109">
        <f>IF(ISERROR(VLOOKUP($C59,'FERDİ SONUÇ'!$B$6:$H$95,6,0)),"",VLOOKUP($C59,'FERDİ SONUÇ'!$B$6:$H$95,6,0))</f>
      </c>
      <c r="G59" s="51" t="str">
        <f>IF(OR(E59="",F59="DQ",F59="DNF",F59="DNS",F59=""),"-",VLOOKUP(C59,'FERDİ SONUÇ'!$B$6:$H$95,7,0))</f>
        <v>-</v>
      </c>
      <c r="H59" s="46"/>
    </row>
    <row r="60" spans="1:8" ht="12.75" customHeight="1">
      <c r="A60" s="29"/>
      <c r="B60" s="31"/>
      <c r="C60" s="62">
        <f>IF(A62="","",INDEX('TAKIM KAYIT'!$C$6:$C$911,MATCH(C62,'TAKIM KAYIT'!$C$6:$C$911,0)-2))</f>
      </c>
      <c r="D60" s="32">
        <f>IF(ISERROR(VLOOKUP($C60,'START LİSTE'!$B$6:$G$211,2,0)),"",VLOOKUP($C60,'START LİSTE'!$B$6:$G$211,2,0))</f>
      </c>
      <c r="E60" s="33">
        <f>IF(ISERROR(VLOOKUP($C60,'START LİSTE'!$B$6:$G$211,4,0)),"",VLOOKUP($C60,'START LİSTE'!$B$6:$G$211,4,0))</f>
      </c>
      <c r="F60" s="107">
        <f>IF(ISERROR(VLOOKUP($C60,'FERDİ SONUÇ'!$B$6:$H$95,6,0)),"",VLOOKUP($C60,'FERDİ SONUÇ'!$B$6:$H$95,6,0))</f>
      </c>
      <c r="G60" s="35" t="str">
        <f>IF(OR(E60="",F60="DQ",F60="DNF",F60="DNS",F60=""),"-",VLOOKUP(C60,'FERDİ SONUÇ'!$B$6:$H$95,7,0))</f>
        <v>-</v>
      </c>
      <c r="H60" s="30"/>
    </row>
    <row r="61" spans="1:8" ht="12.75" customHeight="1">
      <c r="A61" s="38"/>
      <c r="B61" s="40"/>
      <c r="C61" s="64">
        <f>IF(A62="","",INDEX('TAKIM KAYIT'!$C$6:$C$911,MATCH(C62,'TAKIM KAYIT'!$C$6:$C$911,0)-1))</f>
      </c>
      <c r="D61" s="41">
        <f>IF(ISERROR(VLOOKUP($C61,'START LİSTE'!$B$6:$G$211,2,0)),"",VLOOKUP($C61,'START LİSTE'!$B$6:$G$211,2,0))</f>
      </c>
      <c r="E61" s="42">
        <f>IF(ISERROR(VLOOKUP($C61,'START LİSTE'!$B$6:$G$211,4,0)),"",VLOOKUP($C61,'START LİSTE'!$B$6:$G$211,4,0))</f>
      </c>
      <c r="F61" s="108">
        <f>IF(ISERROR(VLOOKUP($C61,'FERDİ SONUÇ'!$B$6:$H$95,6,0)),"",VLOOKUP($C61,'FERDİ SONUÇ'!$B$6:$H$95,6,0))</f>
      </c>
      <c r="G61" s="44" t="str">
        <f>IF(OR(E61="",F61="DQ",F61="DNF",F61="DNS",F61=""),"-",VLOOKUP(C61,'FERDİ SONUÇ'!$B$6:$H$95,7,0))</f>
        <v>-</v>
      </c>
      <c r="H61" s="39"/>
    </row>
    <row r="62" spans="1:8" ht="12.75" customHeight="1">
      <c r="A62" s="70">
        <f>IF(ISERROR(SMALL('TAKIM KAYIT'!$A$6:$A$911,10)),"",SMALL('TAKIM KAYIT'!$A$6:$A$911,10))</f>
      </c>
      <c r="B62" s="40">
        <f>IF(A62="","",VLOOKUP(A62,'TAKIM KAYIT'!$A$6:$J$911,2,FALSE))</f>
      </c>
      <c r="C62" s="64">
        <f>IF(A62="","",VLOOKUP(A62,'TAKIM KAYIT'!$A$6:$J$911,3,FALSE))</f>
      </c>
      <c r="D62" s="41">
        <f>IF(ISERROR(VLOOKUP($C62,'START LİSTE'!$B$6:$G$211,2,0)),"",VLOOKUP($C62,'START LİSTE'!$B$6:$G$211,2,0))</f>
      </c>
      <c r="E62" s="42">
        <f>IF(ISERROR(VLOOKUP($C62,'START LİSTE'!$B$6:$G$211,4,0)),"",VLOOKUP($C62,'START LİSTE'!$B$6:$G$211,4,0))</f>
      </c>
      <c r="F62" s="108">
        <f>IF(ISERROR(VLOOKUP($C62,'FERDİ SONUÇ'!$B$6:$H$95,6,0)),"",VLOOKUP($C62,'FERDİ SONUÇ'!$B$6:$H$95,6,0))</f>
      </c>
      <c r="G62" s="44" t="str">
        <f>IF(OR(E62="",F62="DQ",F62="DNF",F62="DNS",F62=""),"-",VLOOKUP(C62,'FERDİ SONUÇ'!$B$6:$H$95,7,0))</f>
        <v>-</v>
      </c>
      <c r="H62" s="57">
        <f>IF(A62="","",VLOOKUP(A62,'TAKIM KAYIT'!$A$6:$K$911,10,FALSE))</f>
      </c>
    </row>
    <row r="63" spans="1:8" ht="12.75" customHeight="1">
      <c r="A63" s="38"/>
      <c r="B63" s="40"/>
      <c r="C63" s="64">
        <f>IF(A62="","",INDEX('TAKIM KAYIT'!$C$6:$C$911,MATCH(C62,'TAKIM KAYIT'!$C$6:$C$911,0)+1))</f>
      </c>
      <c r="D63" s="41">
        <f>IF(ISERROR(VLOOKUP($C63,'START LİSTE'!$B$6:$G$211,2,0)),"",VLOOKUP($C63,'START LİSTE'!$B$6:$G$211,2,0))</f>
      </c>
      <c r="E63" s="42">
        <f>IF(ISERROR(VLOOKUP($C63,'START LİSTE'!$B$6:$G$211,4,0)),"",VLOOKUP($C63,'START LİSTE'!$B$6:$G$211,4,0))</f>
      </c>
      <c r="F63" s="108">
        <f>IF(ISERROR(VLOOKUP($C63,'FERDİ SONUÇ'!$B$6:$H$95,6,0)),"",VLOOKUP($C63,'FERDİ SONUÇ'!$B$6:$H$95,6,0))</f>
      </c>
      <c r="G63" s="44" t="str">
        <f>IF(OR(E63="",F63="DQ",F63="DNF",F63="DNS",F63=""),"-",VLOOKUP(C63,'FERDİ SONUÇ'!$B$6:$H$95,7,0))</f>
        <v>-</v>
      </c>
      <c r="H63" s="39"/>
    </row>
    <row r="64" spans="1:8" ht="12.75" customHeight="1">
      <c r="A64" s="38"/>
      <c r="B64" s="40"/>
      <c r="C64" s="64">
        <f>IF(A62="","",INDEX('TAKIM KAYIT'!$C$6:$C$911,MATCH(C62,'TAKIM KAYIT'!$C$6:$C$911,0)+2))</f>
      </c>
      <c r="D64" s="41">
        <f>IF(ISERROR(VLOOKUP($C64,'START LİSTE'!$B$6:$G$211,2,0)),"",VLOOKUP($C64,'START LİSTE'!$B$6:$G$211,2,0))</f>
      </c>
      <c r="E64" s="42">
        <f>IF(ISERROR(VLOOKUP($C64,'START LİSTE'!$B$6:$G$211,4,0)),"",VLOOKUP($C64,'START LİSTE'!$B$6:$G$211,4,0))</f>
      </c>
      <c r="F64" s="108">
        <f>IF(ISERROR(VLOOKUP($C64,'FERDİ SONUÇ'!$B$6:$H$95,6,0)),"",VLOOKUP($C64,'FERDİ SONUÇ'!$B$6:$H$95,6,0))</f>
      </c>
      <c r="G64" s="44" t="str">
        <f>IF(OR(E64="",F64="DQ",F64="DNF",F64="DNS",F64=""),"-",VLOOKUP(C64,'FERDİ SONUÇ'!$B$6:$H$95,7,0))</f>
        <v>-</v>
      </c>
      <c r="H64" s="39"/>
    </row>
    <row r="65" spans="1:8" ht="12.75" customHeight="1">
      <c r="A65" s="45"/>
      <c r="B65" s="47"/>
      <c r="C65" s="66">
        <f>IF(A62="","",INDEX('TAKIM KAYIT'!$C$6:$C$911,MATCH(C62,'TAKIM KAYIT'!$C$6:$C$911,0)+3))</f>
      </c>
      <c r="D65" s="48">
        <f>IF(ISERROR(VLOOKUP($C65,'START LİSTE'!$B$6:$G$211,2,0)),"",VLOOKUP($C65,'START LİSTE'!$B$6:$G$211,2,0))</f>
      </c>
      <c r="E65" s="49">
        <f>IF(ISERROR(VLOOKUP($C65,'START LİSTE'!$B$6:$G$211,4,0)),"",VLOOKUP($C65,'START LİSTE'!$B$6:$G$211,4,0))</f>
      </c>
      <c r="F65" s="109">
        <f>IF(ISERROR(VLOOKUP($C65,'FERDİ SONUÇ'!$B$6:$H$95,6,0)),"",VLOOKUP($C65,'FERDİ SONUÇ'!$B$6:$H$95,6,0))</f>
      </c>
      <c r="G65" s="51" t="str">
        <f>IF(OR(E65="",F65="DQ",F65="DNF",F65="DNS",F65=""),"-",VLOOKUP(C65,'FERDİ SONUÇ'!$B$6:$H$95,7,0))</f>
        <v>-</v>
      </c>
      <c r="H65" s="46"/>
    </row>
    <row r="66" spans="1:8" ht="12.75" customHeight="1">
      <c r="A66" s="29"/>
      <c r="B66" s="31"/>
      <c r="C66" s="62">
        <f>IF(A68="","",INDEX('TAKIM KAYIT'!$C$6:$C$911,MATCH(C68,'TAKIM KAYIT'!$C$6:$C$911,0)-2))</f>
      </c>
      <c r="D66" s="32">
        <f>IF(ISERROR(VLOOKUP($C66,'START LİSTE'!$B$6:$G$211,2,0)),"",VLOOKUP($C66,'START LİSTE'!$B$6:$G$211,2,0))</f>
      </c>
      <c r="E66" s="33">
        <f>IF(ISERROR(VLOOKUP($C66,'START LİSTE'!$B$6:$G$211,4,0)),"",VLOOKUP($C66,'START LİSTE'!$B$6:$G$211,4,0))</f>
      </c>
      <c r="F66" s="107">
        <f>IF(ISERROR(VLOOKUP($C66,'FERDİ SONUÇ'!$B$6:$H$95,6,0)),"",VLOOKUP($C66,'FERDİ SONUÇ'!$B$6:$H$95,6,0))</f>
      </c>
      <c r="G66" s="35" t="str">
        <f>IF(OR(E66="",F66="DQ",F66="DNF",F66="DNS",F66=""),"-",VLOOKUP(C66,'FERDİ SONUÇ'!$B$6:$H$95,7,0))</f>
        <v>-</v>
      </c>
      <c r="H66" s="30"/>
    </row>
    <row r="67" spans="1:8" ht="12.75" customHeight="1">
      <c r="A67" s="38"/>
      <c r="B67" s="40"/>
      <c r="C67" s="64">
        <f>IF(A68="","",INDEX('TAKIM KAYIT'!$C$6:$C$911,MATCH(C68,'TAKIM KAYIT'!$C$6:$C$911,0)-1))</f>
      </c>
      <c r="D67" s="41">
        <f>IF(ISERROR(VLOOKUP($C67,'START LİSTE'!$B$6:$G$211,2,0)),"",VLOOKUP($C67,'START LİSTE'!$B$6:$G$211,2,0))</f>
      </c>
      <c r="E67" s="42">
        <f>IF(ISERROR(VLOOKUP($C67,'START LİSTE'!$B$6:$G$211,4,0)),"",VLOOKUP($C67,'START LİSTE'!$B$6:$G$211,4,0))</f>
      </c>
      <c r="F67" s="108">
        <f>IF(ISERROR(VLOOKUP($C67,'FERDİ SONUÇ'!$B$6:$H$95,6,0)),"",VLOOKUP($C67,'FERDİ SONUÇ'!$B$6:$H$95,6,0))</f>
      </c>
      <c r="G67" s="44" t="str">
        <f>IF(OR(E67="",F67="DQ",F67="DNF",F67="DNS",F67=""),"-",VLOOKUP(C67,'FERDİ SONUÇ'!$B$6:$H$95,7,0))</f>
        <v>-</v>
      </c>
      <c r="H67" s="39"/>
    </row>
    <row r="68" spans="1:8" ht="12.75" customHeight="1">
      <c r="A68" s="70">
        <f>IF(ISERROR(SMALL('TAKIM KAYIT'!$A$6:$A$911,11)),"",SMALL('TAKIM KAYIT'!$A$6:$A$911,11))</f>
      </c>
      <c r="B68" s="40">
        <f>IF(A68="","",VLOOKUP(A68,'TAKIM KAYIT'!$A$6:$J$911,2,FALSE))</f>
      </c>
      <c r="C68" s="64">
        <f>IF(A68="","",VLOOKUP(A68,'TAKIM KAYIT'!$A$6:$J$911,3,FALSE))</f>
      </c>
      <c r="D68" s="41">
        <f>IF(ISERROR(VLOOKUP($C68,'START LİSTE'!$B$6:$G$211,2,0)),"",VLOOKUP($C68,'START LİSTE'!$B$6:$G$211,2,0))</f>
      </c>
      <c r="E68" s="42">
        <f>IF(ISERROR(VLOOKUP($C68,'START LİSTE'!$B$6:$G$211,4,0)),"",VLOOKUP($C68,'START LİSTE'!$B$6:$G$211,4,0))</f>
      </c>
      <c r="F68" s="108">
        <f>IF(ISERROR(VLOOKUP($C68,'FERDİ SONUÇ'!$B$6:$H$95,6,0)),"",VLOOKUP($C68,'FERDİ SONUÇ'!$B$6:$H$95,6,0))</f>
      </c>
      <c r="G68" s="44" t="str">
        <f>IF(OR(E68="",F68="DQ",F68="DNF",F68="DNS",F68=""),"-",VLOOKUP(C68,'FERDİ SONUÇ'!$B$6:$H$95,7,0))</f>
        <v>-</v>
      </c>
      <c r="H68" s="57">
        <f>IF(A68="","",VLOOKUP(A68,'TAKIM KAYIT'!$A$6:$K$911,10,FALSE))</f>
      </c>
    </row>
    <row r="69" spans="1:8" ht="12.75" customHeight="1">
      <c r="A69" s="38"/>
      <c r="B69" s="40"/>
      <c r="C69" s="64">
        <f>IF(A68="","",INDEX('TAKIM KAYIT'!$C$6:$C$911,MATCH(C68,'TAKIM KAYIT'!$C$6:$C$911,0)+1))</f>
      </c>
      <c r="D69" s="41">
        <f>IF(ISERROR(VLOOKUP($C69,'START LİSTE'!$B$6:$G$211,2,0)),"",VLOOKUP($C69,'START LİSTE'!$B$6:$G$211,2,0))</f>
      </c>
      <c r="E69" s="42">
        <f>IF(ISERROR(VLOOKUP($C69,'START LİSTE'!$B$6:$G$211,4,0)),"",VLOOKUP($C69,'START LİSTE'!$B$6:$G$211,4,0))</f>
      </c>
      <c r="F69" s="108">
        <f>IF(ISERROR(VLOOKUP($C69,'FERDİ SONUÇ'!$B$6:$H$95,6,0)),"",VLOOKUP($C69,'FERDİ SONUÇ'!$B$6:$H$95,6,0))</f>
      </c>
      <c r="G69" s="44" t="str">
        <f>IF(OR(E69="",F69="DQ",F69="DNF",F69="DNS",F69=""),"-",VLOOKUP(C69,'FERDİ SONUÇ'!$B$6:$H$95,7,0))</f>
        <v>-</v>
      </c>
      <c r="H69" s="39"/>
    </row>
    <row r="70" spans="1:8" ht="12.75" customHeight="1">
      <c r="A70" s="38"/>
      <c r="B70" s="40"/>
      <c r="C70" s="64">
        <f>IF(A68="","",INDEX('TAKIM KAYIT'!$C$6:$C$911,MATCH(C68,'TAKIM KAYIT'!$C$6:$C$911,0)+2))</f>
      </c>
      <c r="D70" s="41">
        <f>IF(ISERROR(VLOOKUP($C70,'START LİSTE'!$B$6:$G$211,2,0)),"",VLOOKUP($C70,'START LİSTE'!$B$6:$G$211,2,0))</f>
      </c>
      <c r="E70" s="42">
        <f>IF(ISERROR(VLOOKUP($C70,'START LİSTE'!$B$6:$G$211,4,0)),"",VLOOKUP($C70,'START LİSTE'!$B$6:$G$211,4,0))</f>
      </c>
      <c r="F70" s="108">
        <f>IF(ISERROR(VLOOKUP($C70,'FERDİ SONUÇ'!$B$6:$H$95,6,0)),"",VLOOKUP($C70,'FERDİ SONUÇ'!$B$6:$H$95,6,0))</f>
      </c>
      <c r="G70" s="44" t="str">
        <f>IF(OR(E70="",F70="DQ",F70="DNF",F70="DNS",F70=""),"-",VLOOKUP(C70,'FERDİ SONUÇ'!$B$6:$H$95,7,0))</f>
        <v>-</v>
      </c>
      <c r="H70" s="39"/>
    </row>
    <row r="71" spans="1:8" ht="12.75" customHeight="1">
      <c r="A71" s="45"/>
      <c r="B71" s="47"/>
      <c r="C71" s="66">
        <f>IF(A68="","",INDEX('TAKIM KAYIT'!$C$6:$C$911,MATCH(C68,'TAKIM KAYIT'!$C$6:$C$911,0)+3))</f>
      </c>
      <c r="D71" s="48">
        <f>IF(ISERROR(VLOOKUP($C71,'START LİSTE'!$B$6:$G$211,2,0)),"",VLOOKUP($C71,'START LİSTE'!$B$6:$G$211,2,0))</f>
      </c>
      <c r="E71" s="49">
        <f>IF(ISERROR(VLOOKUP($C71,'START LİSTE'!$B$6:$G$211,4,0)),"",VLOOKUP($C71,'START LİSTE'!$B$6:$G$211,4,0))</f>
      </c>
      <c r="F71" s="109">
        <f>IF(ISERROR(VLOOKUP($C71,'FERDİ SONUÇ'!$B$6:$H$95,6,0)),"",VLOOKUP($C71,'FERDİ SONUÇ'!$B$6:$H$95,6,0))</f>
      </c>
      <c r="G71" s="51" t="str">
        <f>IF(OR(E71="",F71="DQ",F71="DNF",F71="DNS",F71=""),"-",VLOOKUP(C71,'FERDİ SONUÇ'!$B$6:$H$95,7,0))</f>
        <v>-</v>
      </c>
      <c r="H71" s="46"/>
    </row>
    <row r="72" spans="1:8" ht="12.75" customHeight="1">
      <c r="A72" s="29"/>
      <c r="B72" s="31"/>
      <c r="C72" s="62">
        <f>IF(A74="","",INDEX('TAKIM KAYIT'!$C$6:$C$911,MATCH(C74,'TAKIM KAYIT'!$C$6:$C$911,0)-2))</f>
      </c>
      <c r="D72" s="32">
        <f>IF(ISERROR(VLOOKUP($C72,'START LİSTE'!$B$6:$G$211,2,0)),"",VLOOKUP($C72,'START LİSTE'!$B$6:$G$211,2,0))</f>
      </c>
      <c r="E72" s="33">
        <f>IF(ISERROR(VLOOKUP($C72,'START LİSTE'!$B$6:$G$211,4,0)),"",VLOOKUP($C72,'START LİSTE'!$B$6:$G$211,4,0))</f>
      </c>
      <c r="F72" s="107">
        <f>IF(ISERROR(VLOOKUP($C72,'FERDİ SONUÇ'!$B$6:$H$95,6,0)),"",VLOOKUP($C72,'FERDİ SONUÇ'!$B$6:$H$95,6,0))</f>
      </c>
      <c r="G72" s="35" t="str">
        <f>IF(OR(E72="",F72="DQ",F72="DNF",F72="DNS",F72=""),"-",VLOOKUP(C72,'FERDİ SONUÇ'!$B$6:$H$95,7,0))</f>
        <v>-</v>
      </c>
      <c r="H72" s="30"/>
    </row>
    <row r="73" spans="1:8" ht="12.75" customHeight="1">
      <c r="A73" s="38"/>
      <c r="B73" s="40"/>
      <c r="C73" s="64">
        <f>IF(A74="","",INDEX('TAKIM KAYIT'!$C$6:$C$911,MATCH(C74,'TAKIM KAYIT'!$C$6:$C$911,0)-1))</f>
      </c>
      <c r="D73" s="41">
        <f>IF(ISERROR(VLOOKUP($C73,'START LİSTE'!$B$6:$G$211,2,0)),"",VLOOKUP($C73,'START LİSTE'!$B$6:$G$211,2,0))</f>
      </c>
      <c r="E73" s="42">
        <f>IF(ISERROR(VLOOKUP($C73,'START LİSTE'!$B$6:$G$211,4,0)),"",VLOOKUP($C73,'START LİSTE'!$B$6:$G$211,4,0))</f>
      </c>
      <c r="F73" s="108">
        <f>IF(ISERROR(VLOOKUP($C73,'FERDİ SONUÇ'!$B$6:$H$95,6,0)),"",VLOOKUP($C73,'FERDİ SONUÇ'!$B$6:$H$95,6,0))</f>
      </c>
      <c r="G73" s="44" t="str">
        <f>IF(OR(E73="",F73="DQ",F73="DNF",F73="DNS",F73=""),"-",VLOOKUP(C73,'FERDİ SONUÇ'!$B$6:$H$95,7,0))</f>
        <v>-</v>
      </c>
      <c r="H73" s="39"/>
    </row>
    <row r="74" spans="1:8" ht="12.75" customHeight="1">
      <c r="A74" s="70">
        <f>IF(ISERROR(SMALL('TAKIM KAYIT'!$A$6:$A$911,12)),"",SMALL('TAKIM KAYIT'!$A$6:$A$911,12))</f>
      </c>
      <c r="B74" s="40">
        <f>IF(A74="","",VLOOKUP(A74,'TAKIM KAYIT'!$A$6:$J$911,2,FALSE))</f>
      </c>
      <c r="C74" s="64">
        <f>IF(A74="","",VLOOKUP(A74,'TAKIM KAYIT'!$A$6:$J$911,3,FALSE))</f>
      </c>
      <c r="D74" s="41">
        <f>IF(ISERROR(VLOOKUP($C74,'START LİSTE'!$B$6:$G$211,2,0)),"",VLOOKUP($C74,'START LİSTE'!$B$6:$G$211,2,0))</f>
      </c>
      <c r="E74" s="42">
        <f>IF(ISERROR(VLOOKUP($C74,'START LİSTE'!$B$6:$G$211,4,0)),"",VLOOKUP($C74,'START LİSTE'!$B$6:$G$211,4,0))</f>
      </c>
      <c r="F74" s="108">
        <f>IF(ISERROR(VLOOKUP($C74,'FERDİ SONUÇ'!$B$6:$H$95,6,0)),"",VLOOKUP($C74,'FERDİ SONUÇ'!$B$6:$H$95,6,0))</f>
      </c>
      <c r="G74" s="44" t="str">
        <f>IF(OR(E74="",F74="DQ",F74="DNF",F74="DNS",F74=""),"-",VLOOKUP(C74,'FERDİ SONUÇ'!$B$6:$H$95,7,0))</f>
        <v>-</v>
      </c>
      <c r="H74" s="57">
        <f>IF(A74="","",VLOOKUP(A74,'TAKIM KAYIT'!$A$6:$K$911,10,FALSE))</f>
      </c>
    </row>
    <row r="75" spans="1:8" ht="12.75" customHeight="1">
      <c r="A75" s="38"/>
      <c r="B75" s="40"/>
      <c r="C75" s="64">
        <f>IF(A74="","",INDEX('TAKIM KAYIT'!$C$6:$C$911,MATCH(C74,'TAKIM KAYIT'!$C$6:$C$911,0)+1))</f>
      </c>
      <c r="D75" s="41">
        <f>IF(ISERROR(VLOOKUP($C75,'START LİSTE'!$B$6:$G$211,2,0)),"",VLOOKUP($C75,'START LİSTE'!$B$6:$G$211,2,0))</f>
      </c>
      <c r="E75" s="42">
        <f>IF(ISERROR(VLOOKUP($C75,'START LİSTE'!$B$6:$G$211,4,0)),"",VLOOKUP($C75,'START LİSTE'!$B$6:$G$211,4,0))</f>
      </c>
      <c r="F75" s="108">
        <f>IF(ISERROR(VLOOKUP($C75,'FERDİ SONUÇ'!$B$6:$H$95,6,0)),"",VLOOKUP($C75,'FERDİ SONUÇ'!$B$6:$H$95,6,0))</f>
      </c>
      <c r="G75" s="44" t="str">
        <f>IF(OR(E75="",F75="DQ",F75="DNF",F75="DNS",F75=""),"-",VLOOKUP(C75,'FERDİ SONUÇ'!$B$6:$H$95,7,0))</f>
        <v>-</v>
      </c>
      <c r="H75" s="39"/>
    </row>
    <row r="76" spans="1:8" ht="12.75" customHeight="1">
      <c r="A76" s="38"/>
      <c r="B76" s="40"/>
      <c r="C76" s="64">
        <f>IF(A74="","",INDEX('TAKIM KAYIT'!$C$6:$C$911,MATCH(C74,'TAKIM KAYIT'!$C$6:$C$911,0)+2))</f>
      </c>
      <c r="D76" s="41">
        <f>IF(ISERROR(VLOOKUP($C76,'START LİSTE'!$B$6:$G$211,2,0)),"",VLOOKUP($C76,'START LİSTE'!$B$6:$G$211,2,0))</f>
      </c>
      <c r="E76" s="42">
        <f>IF(ISERROR(VLOOKUP($C76,'START LİSTE'!$B$6:$G$211,4,0)),"",VLOOKUP($C76,'START LİSTE'!$B$6:$G$211,4,0))</f>
      </c>
      <c r="F76" s="108">
        <f>IF(ISERROR(VLOOKUP($C76,'FERDİ SONUÇ'!$B$6:$H$95,6,0)),"",VLOOKUP($C76,'FERDİ SONUÇ'!$B$6:$H$95,6,0))</f>
      </c>
      <c r="G76" s="44" t="str">
        <f>IF(OR(E76="",F76="DQ",F76="DNF",F76="DNS",F76=""),"-",VLOOKUP(C76,'FERDİ SONUÇ'!$B$6:$H$95,7,0))</f>
        <v>-</v>
      </c>
      <c r="H76" s="39"/>
    </row>
    <row r="77" spans="1:8" ht="12.75" customHeight="1">
      <c r="A77" s="45"/>
      <c r="B77" s="47"/>
      <c r="C77" s="66">
        <f>IF(A74="","",INDEX('TAKIM KAYIT'!$C$6:$C$911,MATCH(C74,'TAKIM KAYIT'!$C$6:$C$911,0)+3))</f>
      </c>
      <c r="D77" s="48">
        <f>IF(ISERROR(VLOOKUP($C77,'START LİSTE'!$B$6:$G$211,2,0)),"",VLOOKUP($C77,'START LİSTE'!$B$6:$G$211,2,0))</f>
      </c>
      <c r="E77" s="49">
        <f>IF(ISERROR(VLOOKUP($C77,'START LİSTE'!$B$6:$G$211,4,0)),"",VLOOKUP($C77,'START LİSTE'!$B$6:$G$211,4,0))</f>
      </c>
      <c r="F77" s="109">
        <f>IF(ISERROR(VLOOKUP($C77,'FERDİ SONUÇ'!$B$6:$H$95,6,0)),"",VLOOKUP($C77,'FERDİ SONUÇ'!$B$6:$H$95,6,0))</f>
      </c>
      <c r="G77" s="51" t="str">
        <f>IF(OR(E77="",F77="DQ",F77="DNF",F77="DNS",F77=""),"-",VLOOKUP(C77,'FERDİ SONUÇ'!$B$6:$H$95,7,0))</f>
        <v>-</v>
      </c>
      <c r="H77" s="46"/>
    </row>
    <row r="78" spans="1:8" ht="12.75" customHeight="1">
      <c r="A78" s="29"/>
      <c r="B78" s="31"/>
      <c r="C78" s="62">
        <f>IF(A80="","",INDEX('TAKIM KAYIT'!$C$6:$C$911,MATCH(C80,'TAKIM KAYIT'!$C$6:$C$911,0)-2))</f>
      </c>
      <c r="D78" s="32">
        <f>IF(ISERROR(VLOOKUP($C78,'START LİSTE'!$B$6:$G$211,2,0)),"",VLOOKUP($C78,'START LİSTE'!$B$6:$G$211,2,0))</f>
      </c>
      <c r="E78" s="33">
        <f>IF(ISERROR(VLOOKUP($C78,'START LİSTE'!$B$6:$G$211,4,0)),"",VLOOKUP($C78,'START LİSTE'!$B$6:$G$211,4,0))</f>
      </c>
      <c r="F78" s="107">
        <f>IF(ISERROR(VLOOKUP($C78,'FERDİ SONUÇ'!$B$6:$H$95,6,0)),"",VLOOKUP($C78,'FERDİ SONUÇ'!$B$6:$H$95,6,0))</f>
      </c>
      <c r="G78" s="35" t="str">
        <f>IF(OR(E78="",F78="DQ",F78="DNF",F78="DNS",F78=""),"-",VLOOKUP(C78,'FERDİ SONUÇ'!$B$6:$H$95,7,0))</f>
        <v>-</v>
      </c>
      <c r="H78" s="30"/>
    </row>
    <row r="79" spans="1:8" ht="12.75" customHeight="1">
      <c r="A79" s="38"/>
      <c r="B79" s="40"/>
      <c r="C79" s="64">
        <f>IF(A80="","",INDEX('TAKIM KAYIT'!$C$6:$C$911,MATCH(C80,'TAKIM KAYIT'!$C$6:$C$911,0)-1))</f>
      </c>
      <c r="D79" s="41">
        <f>IF(ISERROR(VLOOKUP($C79,'START LİSTE'!$B$6:$G$211,2,0)),"",VLOOKUP($C79,'START LİSTE'!$B$6:$G$211,2,0))</f>
      </c>
      <c r="E79" s="42">
        <f>IF(ISERROR(VLOOKUP($C79,'START LİSTE'!$B$6:$G$211,4,0)),"",VLOOKUP($C79,'START LİSTE'!$B$6:$G$211,4,0))</f>
      </c>
      <c r="F79" s="108">
        <f>IF(ISERROR(VLOOKUP($C79,'FERDİ SONUÇ'!$B$6:$H$95,6,0)),"",VLOOKUP($C79,'FERDİ SONUÇ'!$B$6:$H$95,6,0))</f>
      </c>
      <c r="G79" s="44" t="str">
        <f>IF(OR(E79="",F79="DQ",F79="DNF",F79="DNS",F79=""),"-",VLOOKUP(C79,'FERDİ SONUÇ'!$B$6:$H$95,7,0))</f>
        <v>-</v>
      </c>
      <c r="H79" s="39"/>
    </row>
    <row r="80" spans="1:8" ht="12.75" customHeight="1">
      <c r="A80" s="70">
        <f>IF(ISERROR(SMALL('TAKIM KAYIT'!$A$6:$A$911,13)),"",SMALL('TAKIM KAYIT'!$A$6:$A$911,13))</f>
      </c>
      <c r="B80" s="40">
        <f>IF(A80="","",VLOOKUP(A80,'TAKIM KAYIT'!$A$6:$J$911,2,FALSE))</f>
      </c>
      <c r="C80" s="64">
        <f>IF(A80="","",VLOOKUP(A80,'TAKIM KAYIT'!$A$6:$J$911,3,FALSE))</f>
      </c>
      <c r="D80" s="41">
        <f>IF(ISERROR(VLOOKUP($C80,'START LİSTE'!$B$6:$G$211,2,0)),"",VLOOKUP($C80,'START LİSTE'!$B$6:$G$211,2,0))</f>
      </c>
      <c r="E80" s="42">
        <f>IF(ISERROR(VLOOKUP($C80,'START LİSTE'!$B$6:$G$211,4,0)),"",VLOOKUP($C80,'START LİSTE'!$B$6:$G$211,4,0))</f>
      </c>
      <c r="F80" s="108">
        <f>IF(ISERROR(VLOOKUP($C80,'FERDİ SONUÇ'!$B$6:$H$95,6,0)),"",VLOOKUP($C80,'FERDİ SONUÇ'!$B$6:$H$95,6,0))</f>
      </c>
      <c r="G80" s="44" t="str">
        <f>IF(OR(E80="",F80="DQ",F80="DNF",F80="DNS",F80=""),"-",VLOOKUP(C80,'FERDİ SONUÇ'!$B$6:$H$95,7,0))</f>
        <v>-</v>
      </c>
      <c r="H80" s="57">
        <f>IF(A80="","",VLOOKUP(A80,'TAKIM KAYIT'!$A$6:$K$911,10,FALSE))</f>
      </c>
    </row>
    <row r="81" spans="1:8" ht="12.75" customHeight="1">
      <c r="A81" s="38"/>
      <c r="B81" s="40"/>
      <c r="C81" s="64">
        <f>IF(A80="","",INDEX('TAKIM KAYIT'!$C$6:$C$911,MATCH(C80,'TAKIM KAYIT'!$C$6:$C$911,0)+1))</f>
      </c>
      <c r="D81" s="41">
        <f>IF(ISERROR(VLOOKUP($C81,'START LİSTE'!$B$6:$G$211,2,0)),"",VLOOKUP($C81,'START LİSTE'!$B$6:$G$211,2,0))</f>
      </c>
      <c r="E81" s="42">
        <f>IF(ISERROR(VLOOKUP($C81,'START LİSTE'!$B$6:$G$211,4,0)),"",VLOOKUP($C81,'START LİSTE'!$B$6:$G$211,4,0))</f>
      </c>
      <c r="F81" s="108">
        <f>IF(ISERROR(VLOOKUP($C81,'FERDİ SONUÇ'!$B$6:$H$95,6,0)),"",VLOOKUP($C81,'FERDİ SONUÇ'!$B$6:$H$95,6,0))</f>
      </c>
      <c r="G81" s="44" t="str">
        <f>IF(OR(E81="",F81="DQ",F81="DNF",F81="DNS",F81=""),"-",VLOOKUP(C81,'FERDİ SONUÇ'!$B$6:$H$95,7,0))</f>
        <v>-</v>
      </c>
      <c r="H81" s="39"/>
    </row>
    <row r="82" spans="1:8" ht="12.75" customHeight="1">
      <c r="A82" s="38"/>
      <c r="B82" s="40"/>
      <c r="C82" s="64">
        <f>IF(A80="","",INDEX('TAKIM KAYIT'!$C$6:$C$911,MATCH(C80,'TAKIM KAYIT'!$C$6:$C$911,0)+2))</f>
      </c>
      <c r="D82" s="41">
        <f>IF(ISERROR(VLOOKUP($C82,'START LİSTE'!$B$6:$G$211,2,0)),"",VLOOKUP($C82,'START LİSTE'!$B$6:$G$211,2,0))</f>
      </c>
      <c r="E82" s="42">
        <f>IF(ISERROR(VLOOKUP($C82,'START LİSTE'!$B$6:$G$211,4,0)),"",VLOOKUP($C82,'START LİSTE'!$B$6:$G$211,4,0))</f>
      </c>
      <c r="F82" s="108">
        <f>IF(ISERROR(VLOOKUP($C82,'FERDİ SONUÇ'!$B$6:$H$95,6,0)),"",VLOOKUP($C82,'FERDİ SONUÇ'!$B$6:$H$95,6,0))</f>
      </c>
      <c r="G82" s="44" t="str">
        <f>IF(OR(E82="",F82="DQ",F82="DNF",F82="DNS",F82=""),"-",VLOOKUP(C82,'FERDİ SONUÇ'!$B$6:$H$95,7,0))</f>
        <v>-</v>
      </c>
      <c r="H82" s="39"/>
    </row>
    <row r="83" spans="1:8" ht="12.75" customHeight="1">
      <c r="A83" s="45"/>
      <c r="B83" s="47"/>
      <c r="C83" s="66">
        <f>IF(A80="","",INDEX('TAKIM KAYIT'!$C$6:$C$911,MATCH(C80,'TAKIM KAYIT'!$C$6:$C$911,0)+3))</f>
      </c>
      <c r="D83" s="48">
        <f>IF(ISERROR(VLOOKUP($C83,'START LİSTE'!$B$6:$G$211,2,0)),"",VLOOKUP($C83,'START LİSTE'!$B$6:$G$211,2,0))</f>
      </c>
      <c r="E83" s="49">
        <f>IF(ISERROR(VLOOKUP($C83,'START LİSTE'!$B$6:$G$211,4,0)),"",VLOOKUP($C83,'START LİSTE'!$B$6:$G$211,4,0))</f>
      </c>
      <c r="F83" s="109">
        <f>IF(ISERROR(VLOOKUP($C83,'FERDİ SONUÇ'!$B$6:$H$95,6,0)),"",VLOOKUP($C83,'FERDİ SONUÇ'!$B$6:$H$95,6,0))</f>
      </c>
      <c r="G83" s="51" t="str">
        <f>IF(OR(E83="",F83="DQ",F83="DNF",F83="DNS",F83=""),"-",VLOOKUP(C83,'FERDİ SONUÇ'!$B$6:$H$95,7,0))</f>
        <v>-</v>
      </c>
      <c r="H83" s="46"/>
    </row>
    <row r="84" spans="1:8" ht="12.75" customHeight="1">
      <c r="A84" s="29"/>
      <c r="B84" s="31"/>
      <c r="C84" s="62">
        <f>IF(A86="","",INDEX('TAKIM KAYIT'!$C$6:$C$911,MATCH(C86,'TAKIM KAYIT'!$C$6:$C$911,0)-2))</f>
      </c>
      <c r="D84" s="32">
        <f>IF(ISERROR(VLOOKUP($C84,'START LİSTE'!$B$6:$G$211,2,0)),"",VLOOKUP($C84,'START LİSTE'!$B$6:$G$211,2,0))</f>
      </c>
      <c r="E84" s="33">
        <f>IF(ISERROR(VLOOKUP($C84,'START LİSTE'!$B$6:$G$211,4,0)),"",VLOOKUP($C84,'START LİSTE'!$B$6:$G$211,4,0))</f>
      </c>
      <c r="F84" s="107">
        <f>IF(ISERROR(VLOOKUP($C84,'FERDİ SONUÇ'!$B$6:$H$95,6,0)),"",VLOOKUP($C84,'FERDİ SONUÇ'!$B$6:$H$95,6,0))</f>
      </c>
      <c r="G84" s="35" t="str">
        <f>IF(OR(E84="",F84="DQ",F84="DNF",F84="DNS",F84=""),"-",VLOOKUP(C84,'FERDİ SONUÇ'!$B$6:$H$95,7,0))</f>
        <v>-</v>
      </c>
      <c r="H84" s="30"/>
    </row>
    <row r="85" spans="1:8" ht="12.75" customHeight="1">
      <c r="A85" s="38"/>
      <c r="B85" s="40"/>
      <c r="C85" s="64">
        <f>IF(A86="","",INDEX('TAKIM KAYIT'!$C$6:$C$911,MATCH(C86,'TAKIM KAYIT'!$C$6:$C$911,0)-1))</f>
      </c>
      <c r="D85" s="41">
        <f>IF(ISERROR(VLOOKUP($C85,'START LİSTE'!$B$6:$G$211,2,0)),"",VLOOKUP($C85,'START LİSTE'!$B$6:$G$211,2,0))</f>
      </c>
      <c r="E85" s="42">
        <f>IF(ISERROR(VLOOKUP($C85,'START LİSTE'!$B$6:$G$211,4,0)),"",VLOOKUP($C85,'START LİSTE'!$B$6:$G$211,4,0))</f>
      </c>
      <c r="F85" s="108">
        <f>IF(ISERROR(VLOOKUP($C85,'FERDİ SONUÇ'!$B$6:$H$95,6,0)),"",VLOOKUP($C85,'FERDİ SONUÇ'!$B$6:$H$95,6,0))</f>
      </c>
      <c r="G85" s="44" t="str">
        <f>IF(OR(E85="",F85="DQ",F85="DNF",F85="DNS",F85=""),"-",VLOOKUP(C85,'FERDİ SONUÇ'!$B$6:$H$95,7,0))</f>
        <v>-</v>
      </c>
      <c r="H85" s="39"/>
    </row>
    <row r="86" spans="1:8" ht="12.75" customHeight="1">
      <c r="A86" s="70">
        <f>IF(ISERROR(SMALL('TAKIM KAYIT'!$A$6:$A$911,14)),"",SMALL('TAKIM KAYIT'!$A$6:$A$911,14))</f>
      </c>
      <c r="B86" s="40">
        <f>IF(A86="","",VLOOKUP(A86,'TAKIM KAYIT'!$A$6:$J$911,2,FALSE))</f>
      </c>
      <c r="C86" s="64">
        <f>IF(A86="","",VLOOKUP(A86,'TAKIM KAYIT'!$A$6:$J$911,3,FALSE))</f>
      </c>
      <c r="D86" s="41">
        <f>IF(ISERROR(VLOOKUP($C86,'START LİSTE'!$B$6:$G$211,2,0)),"",VLOOKUP($C86,'START LİSTE'!$B$6:$G$211,2,0))</f>
      </c>
      <c r="E86" s="42">
        <f>IF(ISERROR(VLOOKUP($C86,'START LİSTE'!$B$6:$G$211,4,0)),"",VLOOKUP($C86,'START LİSTE'!$B$6:$G$211,4,0))</f>
      </c>
      <c r="F86" s="108">
        <f>IF(ISERROR(VLOOKUP($C86,'FERDİ SONUÇ'!$B$6:$H$95,6,0)),"",VLOOKUP($C86,'FERDİ SONUÇ'!$B$6:$H$95,6,0))</f>
      </c>
      <c r="G86" s="44" t="str">
        <f>IF(OR(E86="",F86="DQ",F86="DNF",F86="DNS",F86=""),"-",VLOOKUP(C86,'FERDİ SONUÇ'!$B$6:$H$95,7,0))</f>
        <v>-</v>
      </c>
      <c r="H86" s="57">
        <f>IF(A86="","",VLOOKUP(A86,'TAKIM KAYIT'!$A$6:$K$911,10,FALSE))</f>
      </c>
    </row>
    <row r="87" spans="1:8" ht="12.75" customHeight="1">
      <c r="A87" s="38"/>
      <c r="B87" s="40"/>
      <c r="C87" s="64">
        <f>IF(A86="","",INDEX('TAKIM KAYIT'!$C$6:$C$911,MATCH(C86,'TAKIM KAYIT'!$C$6:$C$911,0)+1))</f>
      </c>
      <c r="D87" s="41">
        <f>IF(ISERROR(VLOOKUP($C87,'START LİSTE'!$B$6:$G$211,2,0)),"",VLOOKUP($C87,'START LİSTE'!$B$6:$G$211,2,0))</f>
      </c>
      <c r="E87" s="42">
        <f>IF(ISERROR(VLOOKUP($C87,'START LİSTE'!$B$6:$G$211,4,0)),"",VLOOKUP($C87,'START LİSTE'!$B$6:$G$211,4,0))</f>
      </c>
      <c r="F87" s="108">
        <f>IF(ISERROR(VLOOKUP($C87,'FERDİ SONUÇ'!$B$6:$H$95,6,0)),"",VLOOKUP($C87,'FERDİ SONUÇ'!$B$6:$H$95,6,0))</f>
      </c>
      <c r="G87" s="44" t="str">
        <f>IF(OR(E87="",F87="DQ",F87="DNF",F87="DNS",F87=""),"-",VLOOKUP(C87,'FERDİ SONUÇ'!$B$6:$H$95,7,0))</f>
        <v>-</v>
      </c>
      <c r="H87" s="39"/>
    </row>
    <row r="88" spans="1:8" ht="12.75" customHeight="1">
      <c r="A88" s="38"/>
      <c r="B88" s="40"/>
      <c r="C88" s="64">
        <f>IF(A86="","",INDEX('TAKIM KAYIT'!$C$6:$C$911,MATCH(C86,'TAKIM KAYIT'!$C$6:$C$911,0)+2))</f>
      </c>
      <c r="D88" s="41">
        <f>IF(ISERROR(VLOOKUP($C88,'START LİSTE'!$B$6:$G$211,2,0)),"",VLOOKUP($C88,'START LİSTE'!$B$6:$G$211,2,0))</f>
      </c>
      <c r="E88" s="42">
        <f>IF(ISERROR(VLOOKUP($C88,'START LİSTE'!$B$6:$G$211,4,0)),"",VLOOKUP($C88,'START LİSTE'!$B$6:$G$211,4,0))</f>
      </c>
      <c r="F88" s="108">
        <f>IF(ISERROR(VLOOKUP($C88,'FERDİ SONUÇ'!$B$6:$H$95,6,0)),"",VLOOKUP($C88,'FERDİ SONUÇ'!$B$6:$H$95,6,0))</f>
      </c>
      <c r="G88" s="44" t="str">
        <f>IF(OR(E88="",F88="DQ",F88="DNF",F88="DNS",F88=""),"-",VLOOKUP(C88,'FERDİ SONUÇ'!$B$6:$H$95,7,0))</f>
        <v>-</v>
      </c>
      <c r="H88" s="39"/>
    </row>
    <row r="89" spans="1:8" ht="12.75" customHeight="1">
      <c r="A89" s="45"/>
      <c r="B89" s="47"/>
      <c r="C89" s="66">
        <f>IF(A86="","",INDEX('TAKIM KAYIT'!$C$6:$C$911,MATCH(C86,'TAKIM KAYIT'!$C$6:$C$911,0)+3))</f>
      </c>
      <c r="D89" s="48">
        <f>IF(ISERROR(VLOOKUP($C89,'START LİSTE'!$B$6:$G$211,2,0)),"",VLOOKUP($C89,'START LİSTE'!$B$6:$G$211,2,0))</f>
      </c>
      <c r="E89" s="49">
        <f>IF(ISERROR(VLOOKUP($C89,'START LİSTE'!$B$6:$G$211,4,0)),"",VLOOKUP($C89,'START LİSTE'!$B$6:$G$211,4,0))</f>
      </c>
      <c r="F89" s="109">
        <f>IF(ISERROR(VLOOKUP($C89,'FERDİ SONUÇ'!$B$6:$H$95,6,0)),"",VLOOKUP($C89,'FERDİ SONUÇ'!$B$6:$H$95,6,0))</f>
      </c>
      <c r="G89" s="51" t="str">
        <f>IF(OR(E89="",F89="DQ",F89="DNF",F89="DNS",F89=""),"-",VLOOKUP(C89,'FERDİ SONUÇ'!$B$6:$H$95,7,0))</f>
        <v>-</v>
      </c>
      <c r="H89" s="46"/>
    </row>
    <row r="90" spans="1:8" ht="12.75" customHeight="1">
      <c r="A90" s="29"/>
      <c r="B90" s="31"/>
      <c r="C90" s="62">
        <f>IF(A92="","",INDEX('TAKIM KAYIT'!$C$6:$C$911,MATCH(C92,'TAKIM KAYIT'!$C$6:$C$911,0)-2))</f>
      </c>
      <c r="D90" s="32">
        <f>IF(ISERROR(VLOOKUP($C90,'START LİSTE'!$B$6:$G$211,2,0)),"",VLOOKUP($C90,'START LİSTE'!$B$6:$G$211,2,0))</f>
      </c>
      <c r="E90" s="33">
        <f>IF(ISERROR(VLOOKUP($C90,'START LİSTE'!$B$6:$G$211,4,0)),"",VLOOKUP($C90,'START LİSTE'!$B$6:$G$211,4,0))</f>
      </c>
      <c r="F90" s="107">
        <f>IF(ISERROR(VLOOKUP($C90,'FERDİ SONUÇ'!$B$6:$H$95,6,0)),"",VLOOKUP($C90,'FERDİ SONUÇ'!$B$6:$H$95,6,0))</f>
      </c>
      <c r="G90" s="35" t="str">
        <f>IF(OR(E90="",F90="DQ",F90="DNF",F90="DNS",F90=""),"-",VLOOKUP(C90,'FERDİ SONUÇ'!$B$6:$H$95,7,0))</f>
        <v>-</v>
      </c>
      <c r="H90" s="30"/>
    </row>
    <row r="91" spans="1:8" ht="12.75" customHeight="1">
      <c r="A91" s="38"/>
      <c r="B91" s="40"/>
      <c r="C91" s="64">
        <f>IF(A92="","",INDEX('TAKIM KAYIT'!$C$6:$C$911,MATCH(C92,'TAKIM KAYIT'!$C$6:$C$911,0)-1))</f>
      </c>
      <c r="D91" s="41">
        <f>IF(ISERROR(VLOOKUP($C91,'START LİSTE'!$B$6:$G$211,2,0)),"",VLOOKUP($C91,'START LİSTE'!$B$6:$G$211,2,0))</f>
      </c>
      <c r="E91" s="42">
        <f>IF(ISERROR(VLOOKUP($C91,'START LİSTE'!$B$6:$G$211,4,0)),"",VLOOKUP($C91,'START LİSTE'!$B$6:$G$211,4,0))</f>
      </c>
      <c r="F91" s="108">
        <f>IF(ISERROR(VLOOKUP($C91,'FERDİ SONUÇ'!$B$6:$H$95,6,0)),"",VLOOKUP($C91,'FERDİ SONUÇ'!$B$6:$H$95,6,0))</f>
      </c>
      <c r="G91" s="44" t="str">
        <f>IF(OR(E91="",F91="DQ",F91="DNF",F91="DNS",F91=""),"-",VLOOKUP(C91,'FERDİ SONUÇ'!$B$6:$H$95,7,0))</f>
        <v>-</v>
      </c>
      <c r="H91" s="39"/>
    </row>
    <row r="92" spans="1:8" ht="12.75" customHeight="1">
      <c r="A92" s="70">
        <f>IF(ISERROR(SMALL('TAKIM KAYIT'!$A$6:$A$911,15)),"",SMALL('TAKIM KAYIT'!$A$6:$A$911,15))</f>
      </c>
      <c r="B92" s="40">
        <f>IF(A92="","",VLOOKUP(A92,'TAKIM KAYIT'!$A$6:$J$911,2,FALSE))</f>
      </c>
      <c r="C92" s="64">
        <f>IF(A92="","",VLOOKUP(A92,'TAKIM KAYIT'!$A$6:$J$911,3,FALSE))</f>
      </c>
      <c r="D92" s="41">
        <f>IF(ISERROR(VLOOKUP($C92,'START LİSTE'!$B$6:$G$211,2,0)),"",VLOOKUP($C92,'START LİSTE'!$B$6:$G$211,2,0))</f>
      </c>
      <c r="E92" s="42">
        <f>IF(ISERROR(VLOOKUP($C92,'START LİSTE'!$B$6:$G$211,4,0)),"",VLOOKUP($C92,'START LİSTE'!$B$6:$G$211,4,0))</f>
      </c>
      <c r="F92" s="108">
        <f>IF(ISERROR(VLOOKUP($C92,'FERDİ SONUÇ'!$B$6:$H$95,6,0)),"",VLOOKUP($C92,'FERDİ SONUÇ'!$B$6:$H$95,6,0))</f>
      </c>
      <c r="G92" s="44" t="str">
        <f>IF(OR(E92="",F92="DQ",F92="DNF",F92="DNS",F92=""),"-",VLOOKUP(C92,'FERDİ SONUÇ'!$B$6:$H$95,7,0))</f>
        <v>-</v>
      </c>
      <c r="H92" s="57">
        <f>IF(A92="","",VLOOKUP(A92,'TAKIM KAYIT'!$A$6:$K$911,10,FALSE))</f>
      </c>
    </row>
    <row r="93" spans="1:8" ht="12.75" customHeight="1">
      <c r="A93" s="38"/>
      <c r="B93" s="40"/>
      <c r="C93" s="64">
        <f>IF(A92="","",INDEX('TAKIM KAYIT'!$C$6:$C$911,MATCH(C92,'TAKIM KAYIT'!$C$6:$C$911,0)+1))</f>
      </c>
      <c r="D93" s="41">
        <f>IF(ISERROR(VLOOKUP($C93,'START LİSTE'!$B$6:$G$211,2,0)),"",VLOOKUP($C93,'START LİSTE'!$B$6:$G$211,2,0))</f>
      </c>
      <c r="E93" s="42">
        <f>IF(ISERROR(VLOOKUP($C93,'START LİSTE'!$B$6:$G$211,4,0)),"",VLOOKUP($C93,'START LİSTE'!$B$6:$G$211,4,0))</f>
      </c>
      <c r="F93" s="108">
        <f>IF(ISERROR(VLOOKUP($C93,'FERDİ SONUÇ'!$B$6:$H$95,6,0)),"",VLOOKUP($C93,'FERDİ SONUÇ'!$B$6:$H$95,6,0))</f>
      </c>
      <c r="G93" s="44" t="str">
        <f>IF(OR(E93="",F93="DQ",F93="DNF",F93="DNS",F93=""),"-",VLOOKUP(C93,'FERDİ SONUÇ'!$B$6:$H$95,7,0))</f>
        <v>-</v>
      </c>
      <c r="H93" s="39"/>
    </row>
    <row r="94" spans="1:8" ht="12.75" customHeight="1">
      <c r="A94" s="38"/>
      <c r="B94" s="40"/>
      <c r="C94" s="64">
        <f>IF(A92="","",INDEX('TAKIM KAYIT'!$C$6:$C$911,MATCH(C92,'TAKIM KAYIT'!$C$6:$C$911,0)+2))</f>
      </c>
      <c r="D94" s="41">
        <f>IF(ISERROR(VLOOKUP($C94,'START LİSTE'!$B$6:$G$211,2,0)),"",VLOOKUP($C94,'START LİSTE'!$B$6:$G$211,2,0))</f>
      </c>
      <c r="E94" s="42">
        <f>IF(ISERROR(VLOOKUP($C94,'START LİSTE'!$B$6:$G$211,4,0)),"",VLOOKUP($C94,'START LİSTE'!$B$6:$G$211,4,0))</f>
      </c>
      <c r="F94" s="108">
        <f>IF(ISERROR(VLOOKUP($C94,'FERDİ SONUÇ'!$B$6:$H$95,6,0)),"",VLOOKUP($C94,'FERDİ SONUÇ'!$B$6:$H$95,6,0))</f>
      </c>
      <c r="G94" s="44" t="str">
        <f>IF(OR(E94="",F94="DQ",F94="DNF",F94="DNS",F94=""),"-",VLOOKUP(C94,'FERDİ SONUÇ'!$B$6:$H$95,7,0))</f>
        <v>-</v>
      </c>
      <c r="H94" s="39"/>
    </row>
    <row r="95" spans="1:8" ht="12.75" customHeight="1">
      <c r="A95" s="45"/>
      <c r="B95" s="47"/>
      <c r="C95" s="66">
        <f>IF(A92="","",INDEX('TAKIM KAYIT'!$C$6:$C$911,MATCH(C92,'TAKIM KAYIT'!$C$6:$C$911,0)+3))</f>
      </c>
      <c r="D95" s="48">
        <f>IF(ISERROR(VLOOKUP($C95,'START LİSTE'!$B$6:$G$211,2,0)),"",VLOOKUP($C95,'START LİSTE'!$B$6:$G$211,2,0))</f>
      </c>
      <c r="E95" s="49">
        <f>IF(ISERROR(VLOOKUP($C95,'START LİSTE'!$B$6:$G$211,4,0)),"",VLOOKUP($C95,'START LİSTE'!$B$6:$G$211,4,0))</f>
      </c>
      <c r="F95" s="109">
        <f>IF(ISERROR(VLOOKUP($C95,'FERDİ SONUÇ'!$B$6:$H$95,6,0)),"",VLOOKUP($C95,'FERDİ SONUÇ'!$B$6:$H$95,6,0))</f>
      </c>
      <c r="G95" s="51" t="str">
        <f>IF(OR(E95="",F95="DQ",F95="DNF",F95="DNS",F95=""),"-",VLOOKUP(C95,'FERDİ SONUÇ'!$B$6:$H$95,7,0))</f>
        <v>-</v>
      </c>
      <c r="H95" s="46"/>
    </row>
  </sheetData>
  <sheetProtection/>
  <mergeCells count="4">
    <mergeCell ref="F4:H4"/>
    <mergeCell ref="A1:H1"/>
    <mergeCell ref="A2:H2"/>
    <mergeCell ref="A3:H3"/>
  </mergeCells>
  <conditionalFormatting sqref="B5">
    <cfRule type="duplicateValues" priority="7" dxfId="12" stopIfTrue="1">
      <formula>AND(COUNTIF($B$5:$B$5,B5)&gt;1,NOT(ISBLANK(B5)))</formula>
    </cfRule>
  </conditionalFormatting>
  <conditionalFormatting sqref="A6:A95">
    <cfRule type="cellIs" priority="4" dxfId="13" operator="greaterThan">
      <formula>1000</formula>
    </cfRule>
    <cfRule type="cellIs" priority="5" dxfId="12" operator="greaterThan">
      <formula>"&gt;1000"</formula>
    </cfRule>
  </conditionalFormatting>
  <conditionalFormatting sqref="H6:H95">
    <cfRule type="duplicateValues" priority="28" dxfId="0" stopIfTrue="1">
      <formula>AND(COUNTIF($H$6:$H$95,H6)&gt;1,NOT(ISBLANK(H6)))</formula>
    </cfRule>
  </conditionalFormatting>
  <printOptions horizontalCentered="1"/>
  <pageMargins left="0.5118110236220472" right="0.11811023622047245" top="0.6299212598425197" bottom="0.3937007874015748" header="0.3937007874015748" footer="0.2362204724409449"/>
  <pageSetup horizontalDpi="300" verticalDpi="300" orientation="portrait" paperSize="9" scale="86" r:id="rId2"/>
  <headerFooter alignWithMargins="0">
    <oddFooter>&amp;C&amp;P</oddFooter>
  </headerFooter>
  <rowBreaks count="1" manualBreakCount="1">
    <brk id="65" max="7" man="1"/>
  </rowBreaks>
  <drawing r:id="rId1"/>
</worksheet>
</file>

<file path=xl/worksheets/sheet6.xml><?xml version="1.0" encoding="utf-8"?>
<worksheet xmlns="http://schemas.openxmlformats.org/spreadsheetml/2006/main" xmlns:r="http://schemas.openxmlformats.org/officeDocument/2006/relationships">
  <sheetPr>
    <tabColor rgb="FFFFFF00"/>
  </sheetPr>
  <dimension ref="A1:A10"/>
  <sheetViews>
    <sheetView view="pageBreakPreview" zoomScale="90" zoomScaleNormal="90" zoomScaleSheetLayoutView="90" zoomScalePageLayoutView="0" workbookViewId="0" topLeftCell="A1">
      <selection activeCell="A1" sqref="A1"/>
    </sheetView>
  </sheetViews>
  <sheetFormatPr defaultColWidth="9.00390625" defaultRowHeight="12.75"/>
  <cols>
    <col min="1" max="1" width="171.125" style="2" customWidth="1"/>
    <col min="2" max="16384" width="9.125" style="2" customWidth="1"/>
  </cols>
  <sheetData>
    <row r="1" ht="30.75" customHeight="1">
      <c r="A1" s="1" t="s">
        <v>16</v>
      </c>
    </row>
    <row r="2" s="4" customFormat="1" ht="39" customHeight="1">
      <c r="A2" s="3" t="s">
        <v>17</v>
      </c>
    </row>
    <row r="3" s="4" customFormat="1" ht="47.25" customHeight="1">
      <c r="A3" s="3" t="s">
        <v>19</v>
      </c>
    </row>
    <row r="4" s="4" customFormat="1" ht="42" customHeight="1">
      <c r="A4" s="3" t="s">
        <v>25</v>
      </c>
    </row>
    <row r="5" s="4" customFormat="1" ht="39.75" customHeight="1">
      <c r="A5" s="3" t="s">
        <v>21</v>
      </c>
    </row>
    <row r="6" s="4" customFormat="1" ht="24.75" customHeight="1">
      <c r="A6" s="3" t="s">
        <v>24</v>
      </c>
    </row>
    <row r="7" s="4" customFormat="1" ht="43.5" customHeight="1">
      <c r="A7" s="3" t="s">
        <v>26</v>
      </c>
    </row>
    <row r="8" ht="45.75" customHeight="1">
      <c r="A8" s="5" t="s">
        <v>22</v>
      </c>
    </row>
    <row r="9" ht="60" customHeight="1">
      <c r="A9" s="5" t="s">
        <v>23</v>
      </c>
    </row>
    <row r="10" ht="31.5" customHeight="1">
      <c r="A10" s="6" t="s">
        <v>18</v>
      </c>
    </row>
    <row r="11" ht="31.5" customHeight="1"/>
    <row r="12" ht="31.5" customHeight="1"/>
    <row r="13" ht="31.5" customHeight="1"/>
    <row r="14" ht="31.5" customHeight="1"/>
    <row r="15" ht="31.5" customHeight="1"/>
    <row r="16" ht="31.5" customHeight="1"/>
    <row r="17" ht="31.5" customHeight="1"/>
    <row r="18" ht="31.5" customHeight="1"/>
    <row r="19" ht="31.5" customHeight="1"/>
    <row r="20" ht="31.5" customHeight="1"/>
    <row r="21" ht="31.5" customHeight="1"/>
    <row r="22" ht="31.5" customHeight="1"/>
    <row r="23" ht="31.5" customHeight="1"/>
    <row r="24" ht="31.5" customHeight="1"/>
    <row r="25" ht="31.5" customHeight="1"/>
    <row r="26" ht="31.5" customHeight="1"/>
    <row r="27" ht="31.5" customHeight="1"/>
    <row r="28" ht="31.5" customHeight="1"/>
    <row r="29" ht="31.5" customHeight="1"/>
    <row r="30" ht="31.5" customHeight="1"/>
    <row r="31" ht="31.5" customHeight="1"/>
    <row r="32" ht="31.5" customHeight="1"/>
    <row r="33" ht="31.5" customHeight="1"/>
    <row r="34" ht="31.5" customHeight="1"/>
    <row r="35" ht="31.5" customHeight="1"/>
    <row r="36" ht="21" customHeight="1"/>
    <row r="37" ht="21" customHeight="1"/>
    <row r="38" ht="21" customHeight="1"/>
    <row r="39" ht="21" customHeight="1"/>
    <row r="40" ht="21" customHeight="1"/>
    <row r="41" ht="21" customHeight="1"/>
  </sheetData>
  <sheetProtection password="EF9D" sheet="1"/>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IV65536"/>
    </sheetView>
  </sheetViews>
  <sheetFormatPr defaultColWidth="9.00390625" defaultRowHeight="12.75"/>
  <cols>
    <col min="1" max="1" width="171.125" style="129" customWidth="1"/>
    <col min="2" max="16384" width="9.125" style="129" customWidth="1"/>
  </cols>
  <sheetData>
    <row r="1" ht="30.75" customHeight="1">
      <c r="A1" s="128" t="s">
        <v>16</v>
      </c>
    </row>
    <row r="2" s="131" customFormat="1" ht="39" customHeight="1">
      <c r="A2" s="130" t="s">
        <v>17</v>
      </c>
    </row>
    <row r="3" s="131" customFormat="1" ht="47.25" customHeight="1">
      <c r="A3" s="130" t="s">
        <v>19</v>
      </c>
    </row>
    <row r="4" s="131" customFormat="1" ht="42" customHeight="1">
      <c r="A4" s="130" t="s">
        <v>25</v>
      </c>
    </row>
    <row r="5" s="131" customFormat="1" ht="39.75" customHeight="1">
      <c r="A5" s="130" t="s">
        <v>21</v>
      </c>
    </row>
    <row r="6" s="131" customFormat="1" ht="24.75" customHeight="1">
      <c r="A6" s="130" t="s">
        <v>24</v>
      </c>
    </row>
    <row r="7" s="131" customFormat="1" ht="43.5" customHeight="1">
      <c r="A7" s="130" t="s">
        <v>26</v>
      </c>
    </row>
    <row r="8" ht="45.75" customHeight="1">
      <c r="A8" s="132" t="s">
        <v>22</v>
      </c>
    </row>
    <row r="9" ht="60" customHeight="1">
      <c r="A9" s="132" t="s">
        <v>23</v>
      </c>
    </row>
    <row r="10" ht="31.5" customHeight="1">
      <c r="A10" s="133" t="s">
        <v>18</v>
      </c>
    </row>
    <row r="11" ht="31.5" customHeight="1"/>
    <row r="12" ht="31.5" customHeight="1"/>
    <row r="13" ht="31.5" customHeight="1"/>
    <row r="14" ht="31.5" customHeight="1"/>
    <row r="15" ht="31.5" customHeight="1"/>
    <row r="16" ht="31.5" customHeight="1"/>
    <row r="17" ht="31.5" customHeight="1"/>
    <row r="18" ht="31.5" customHeight="1"/>
    <row r="19" ht="31.5" customHeight="1"/>
    <row r="20" ht="31.5" customHeight="1"/>
    <row r="21" ht="31.5" customHeight="1"/>
    <row r="22" ht="31.5" customHeight="1"/>
    <row r="23" ht="31.5" customHeight="1"/>
    <row r="24" ht="31.5" customHeight="1"/>
    <row r="25" ht="31.5" customHeight="1"/>
    <row r="26" ht="31.5" customHeight="1"/>
    <row r="27" ht="31.5" customHeight="1"/>
    <row r="28" ht="31.5" customHeight="1"/>
    <row r="29" ht="31.5" customHeight="1"/>
    <row r="30" ht="31.5" customHeight="1"/>
    <row r="31" ht="31.5" customHeight="1"/>
    <row r="32" ht="31.5" customHeight="1"/>
    <row r="33" ht="31.5" customHeight="1"/>
    <row r="34" ht="31.5" customHeight="1"/>
    <row r="35" ht="31.5" customHeight="1"/>
    <row r="36" ht="21" customHeight="1"/>
    <row r="37" ht="21" customHeight="1"/>
    <row r="38" ht="21" customHeight="1"/>
    <row r="39" ht="21" customHeight="1"/>
    <row r="40" ht="21" customHeight="1"/>
    <row r="41" ht="21" customHeight="1"/>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Sc</cp:lastModifiedBy>
  <cp:lastPrinted>2014-12-19T09:01:32Z</cp:lastPrinted>
  <dcterms:created xsi:type="dcterms:W3CDTF">2008-08-11T14:10:37Z</dcterms:created>
  <dcterms:modified xsi:type="dcterms:W3CDTF">2014-12-19T11:31:21Z</dcterms:modified>
  <cp:category/>
  <cp:version/>
  <cp:contentType/>
  <cp:contentStatus/>
</cp:coreProperties>
</file>